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05449\Desktop\処遇改善関係\0310厚生労働省ＨＰ\別紙様式7\"/>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<sst xmlns="http://schemas.openxmlformats.org/spreadsheetml/2006/main" count="4441" uniqueCount="2113">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</sst>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65464" y="14066693"/>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65464" y="16296409"/>
              <a:ext cx="142586" cy="305955"/>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31750</xdr:rowOff>
        </xdr:from>
        <xdr:to>
          <xdr:col>2</xdr:col>
          <xdr:colOff>95250</xdr:colOff>
          <xdr:row>48</xdr:row>
          <xdr:rowOff>279400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31750</xdr:rowOff>
        </xdr:from>
        <xdr:to>
          <xdr:col>2</xdr:col>
          <xdr:colOff>95250</xdr:colOff>
          <xdr:row>49</xdr:row>
          <xdr:rowOff>279400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06989" y="1828710"/>
              <a:ext cx="967780"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2445" y="4113046"/>
              <a:ext cx="204466" cy="401353"/>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76200</xdr:rowOff>
        </xdr:from>
        <xdr:to>
          <xdr:col>4</xdr:col>
          <xdr:colOff>107950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7709" y="4659168"/>
              <a:ext cx="248073" cy="400262"/>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69850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8610" y="5565544"/>
              <a:ext cx="247173" cy="410787"/>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37</xdr:row>
          <xdr:rowOff>50800</xdr:rowOff>
        </xdr:from>
        <xdr:to>
          <xdr:col>5</xdr:col>
          <xdr:colOff>0</xdr:colOff>
          <xdr:row>41</xdr:row>
          <xdr:rowOff>69850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5865" y="6139009"/>
              <a:ext cx="205164" cy="406916"/>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76200</xdr:rowOff>
        </xdr:from>
        <xdr:to>
          <xdr:col>4</xdr:col>
          <xdr:colOff>107950</xdr:colOff>
          <xdr:row>45</xdr:row>
          <xdr:rowOff>69850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298450</xdr:rowOff>
        </xdr:from>
        <xdr:to>
          <xdr:col>2</xdr:col>
          <xdr:colOff>95250</xdr:colOff>
          <xdr:row>51</xdr:row>
          <xdr:rowOff>31750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65464" y="14066693"/>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65464" y="16296409"/>
              <a:ext cx="142586" cy="305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222250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146050</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31750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69850</xdr:rowOff>
        </xdr:from>
        <xdr:to>
          <xdr:col>6</xdr:col>
          <xdr:colOff>19050</xdr:colOff>
          <xdr:row>79</xdr:row>
          <xdr:rowOff>279400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317500</xdr:rowOff>
        </xdr:from>
        <xdr:to>
          <xdr:col>6</xdr:col>
          <xdr:colOff>19050</xdr:colOff>
          <xdr:row>81</xdr:row>
          <xdr:rowOff>31750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31750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69850</xdr:rowOff>
        </xdr:from>
        <xdr:to>
          <xdr:col>6</xdr:col>
          <xdr:colOff>19050</xdr:colOff>
          <xdr:row>83</xdr:row>
          <xdr:rowOff>279400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317500</xdr:rowOff>
        </xdr:from>
        <xdr:to>
          <xdr:col>6</xdr:col>
          <xdr:colOff>19050</xdr:colOff>
          <xdr:row>85</xdr:row>
          <xdr:rowOff>31750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146050</xdr:rowOff>
        </xdr:from>
        <xdr:to>
          <xdr:col>6</xdr:col>
          <xdr:colOff>19050</xdr:colOff>
          <xdr:row>86</xdr:row>
          <xdr:rowOff>31750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260350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50800</xdr:rowOff>
        </xdr:from>
        <xdr:to>
          <xdr:col>6</xdr:col>
          <xdr:colOff>19050</xdr:colOff>
          <xdr:row>87</xdr:row>
          <xdr:rowOff>260350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260350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31750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260350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31750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146050</xdr:rowOff>
        </xdr:from>
        <xdr:to>
          <xdr:col>6</xdr:col>
          <xdr:colOff>19050</xdr:colOff>
          <xdr:row>93</xdr:row>
          <xdr:rowOff>31750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146050</xdr:rowOff>
        </xdr:from>
        <xdr:to>
          <xdr:col>6</xdr:col>
          <xdr:colOff>19050</xdr:colOff>
          <xdr:row>94</xdr:row>
          <xdr:rowOff>31750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67725" y="112271"/>
          <a:ext cx="5690177" cy="1585457"/>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146050</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31750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69850</xdr:rowOff>
        </xdr:from>
        <xdr:to>
          <xdr:col>6</xdr:col>
          <xdr:colOff>19050</xdr:colOff>
          <xdr:row>74</xdr:row>
          <xdr:rowOff>279400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317500</xdr:rowOff>
        </xdr:from>
        <xdr:to>
          <xdr:col>6</xdr:col>
          <xdr:colOff>19050</xdr:colOff>
          <xdr:row>76</xdr:row>
          <xdr:rowOff>31750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31750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50800</xdr:rowOff>
        </xdr:from>
        <xdr:to>
          <xdr:col>6</xdr:col>
          <xdr:colOff>19050</xdr:colOff>
          <xdr:row>77</xdr:row>
          <xdr:rowOff>260350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69850</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317500</xdr:rowOff>
        </xdr:from>
        <xdr:to>
          <xdr:col>6</xdr:col>
          <xdr:colOff>19050</xdr:colOff>
          <xdr:row>80</xdr:row>
          <xdr:rowOff>31750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146050</xdr:rowOff>
        </xdr:from>
        <xdr:to>
          <xdr:col>6</xdr:col>
          <xdr:colOff>19050</xdr:colOff>
          <xdr:row>81</xdr:row>
          <xdr:rowOff>31750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260350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260350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31750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260350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31750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146050</xdr:rowOff>
        </xdr:from>
        <xdr:to>
          <xdr:col>6</xdr:col>
          <xdr:colOff>19050</xdr:colOff>
          <xdr:row>88</xdr:row>
          <xdr:rowOff>31750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146050</xdr:rowOff>
        </xdr:from>
        <xdr:to>
          <xdr:col>6</xdr:col>
          <xdr:colOff>19050</xdr:colOff>
          <xdr:row>89</xdr:row>
          <xdr:rowOff>12700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heetViews>
  <sheetFormatPr defaultColWidth="9" defaultRowHeight="13"/>
  <cols>
    <col min="1" max="1" width="1.08203125" style="28" customWidth="1"/>
    <col min="2" max="17" width="2.08203125" style="28" customWidth="1"/>
    <col min="18" max="18" width="2.5" style="28" customWidth="1"/>
    <col min="19" max="23" width="2.08203125" style="28" customWidth="1"/>
    <col min="24" max="24" width="2.25" style="28" customWidth="1"/>
    <col min="25" max="29" width="2.08203125" style="28" customWidth="1"/>
    <col min="30" max="30" width="2.58203125" style="28" customWidth="1"/>
    <col min="31" max="37" width="2.08203125" style="28" customWidth="1"/>
    <col min="38" max="38" width="2.58203125" style="28" customWidth="1"/>
    <col min="39" max="39" width="4.83203125" style="192" customWidth="1"/>
    <col min="40" max="40" width="3.08203125" style="28" customWidth="1"/>
    <col min="41" max="41" width="2.5" style="28" customWidth="1"/>
    <col min="42" max="55" width="2.83203125" style="30" customWidth="1"/>
    <col min="56" max="56" width="3.33203125" style="30" customWidth="1"/>
    <col min="57" max="57" width="2" style="30" customWidth="1"/>
    <col min="58" max="65" width="2.83203125" style="30" customWidth="1"/>
    <col min="66" max="84" width="2.08203125" style="28" customWidth="1"/>
    <col min="85" max="96" width="3.08203125" style="28" customWidth="1"/>
    <col min="97" max="16384" width="9" style="28"/>
  </cols>
  <sheetData>
    <row r="1" spans="2:65" ht="18" customHeight="1">
      <c r="B1" s="27" t="s">
        <v>1927</v>
      </c>
      <c r="Q1" s="27"/>
      <c r="R1" s="27"/>
      <c r="S1" s="27"/>
      <c r="T1" s="27"/>
      <c r="AA1" s="237" t="s">
        <v>1</v>
      </c>
      <c r="AB1" s="237"/>
      <c r="AC1" s="237"/>
      <c r="AD1" s="212" t="str">
        <f>IF(G5="","",G5)</f>
        <v>札幌市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1905</v>
      </c>
      <c r="C4" s="239"/>
      <c r="D4" s="239"/>
      <c r="E4" s="239"/>
      <c r="F4" s="239"/>
      <c r="G4" s="239" t="s">
        <v>3</v>
      </c>
      <c r="H4" s="239"/>
      <c r="I4" s="239"/>
      <c r="J4" s="239"/>
      <c r="K4" s="239"/>
      <c r="L4" s="239"/>
      <c r="M4" s="239"/>
      <c r="N4" s="294" t="s">
        <v>4</v>
      </c>
      <c r="O4" s="294"/>
      <c r="P4" s="294"/>
      <c r="Q4" s="294"/>
      <c r="R4" s="294"/>
      <c r="S4" s="294"/>
      <c r="T4" s="309" t="s">
        <v>1904</v>
      </c>
      <c r="U4" s="309"/>
      <c r="V4" s="309"/>
      <c r="W4" s="294" t="s">
        <v>1982</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5" customHeight="1">
      <c r="B5" s="238" t="s">
        <v>7</v>
      </c>
      <c r="C5" s="238"/>
      <c r="D5" s="238"/>
      <c r="E5" s="238"/>
      <c r="F5" s="238"/>
      <c r="G5" s="312" t="s">
        <v>1930</v>
      </c>
      <c r="H5" s="312"/>
      <c r="I5" s="312"/>
      <c r="J5" s="312"/>
      <c r="K5" s="312"/>
      <c r="L5" s="312"/>
      <c r="M5" s="312"/>
      <c r="N5" s="308" t="s">
        <v>113</v>
      </c>
      <c r="O5" s="308"/>
      <c r="P5" s="308"/>
      <c r="Q5" s="308" t="s">
        <v>114</v>
      </c>
      <c r="R5" s="308"/>
      <c r="S5" s="308"/>
      <c r="T5" s="310">
        <f>IF(AC5="","",IFERROR(INDEX(【参考】数式用2!$G$3:$I$451,MATCH(Q5,【参考】数式用2!$F$3:$F$451,0),MATCH(VLOOKUP(AC5,【参考】数式用2!$J$2:$K$26,2,FALSE),【参考】数式用2!$G$2:$I$2,0)),10))</f>
        <v>10.210000000000001</v>
      </c>
      <c r="U5" s="311"/>
      <c r="V5" s="311"/>
      <c r="W5" s="295">
        <v>225000</v>
      </c>
      <c r="X5" s="295"/>
      <c r="Y5" s="295"/>
      <c r="Z5" s="295"/>
      <c r="AA5" s="295"/>
      <c r="AB5" s="295"/>
      <c r="AC5" s="296" t="s">
        <v>115</v>
      </c>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1979</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t="s">
        <v>10</v>
      </c>
      <c r="C8" s="241"/>
      <c r="D8" s="241"/>
      <c r="E8" s="241"/>
      <c r="F8" s="242"/>
      <c r="G8" s="246" t="s">
        <v>1934</v>
      </c>
      <c r="H8" s="247"/>
      <c r="I8" s="230" t="str">
        <f>IFERROR(IF(OR(H97=4,H97=5),IF(AM8=1,"処遇加算Ⅰ",IF(AM8=2,"処遇加算Ⅱ","")),""),"")</f>
        <v>処遇加算Ⅰ</v>
      </c>
      <c r="J8" s="231"/>
      <c r="K8" s="231"/>
      <c r="L8" s="232"/>
      <c r="M8" s="230" t="str">
        <f>IFERROR(IF(OR(H97=4,H97=5),IF(AM8=1,"特定加算なし",IF(AM8=2,"特定加算なし","")),""),"")</f>
        <v>特定加算なし</v>
      </c>
      <c r="N8" s="231"/>
      <c r="O8" s="231"/>
      <c r="P8" s="232"/>
      <c r="Q8" s="230" t="str">
        <f>IFERROR(IF(OR(H97=4,H97=5),IF(AM8=1,"ベア加算",IF(AM8=2,"ベア加算","")),""),"")</f>
        <v>ベア加算</v>
      </c>
      <c r="R8" s="231"/>
      <c r="S8" s="231"/>
      <c r="T8" s="232"/>
      <c r="U8" s="315" t="s">
        <v>1906</v>
      </c>
      <c r="V8" s="315"/>
      <c r="W8" s="315"/>
      <c r="X8" s="316"/>
      <c r="Y8" s="38"/>
      <c r="Z8" s="305" t="s">
        <v>91</v>
      </c>
      <c r="AA8" s="306"/>
      <c r="AB8" s="307"/>
      <c r="AC8" s="39"/>
      <c r="AD8" s="300" t="s">
        <v>92</v>
      </c>
      <c r="AE8" s="300"/>
      <c r="AF8" s="301"/>
      <c r="AM8" s="297">
        <v>1</v>
      </c>
      <c r="AN8" s="273" t="s">
        <v>2002</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1932</v>
      </c>
      <c r="H9" s="249"/>
      <c r="I9" s="234">
        <f>IFERROR(VLOOKUP(AC5,【参考】数式用!$A$5:$N$27,MATCH(I8,【参考】数式用!$B$4:$J$4,0)+1,FALSE),"")</f>
        <v>0.13700000000000001</v>
      </c>
      <c r="J9" s="235"/>
      <c r="K9" s="235"/>
      <c r="L9" s="236"/>
      <c r="M9" s="234">
        <f>IFERROR(VLOOKUP(AC5,【参考】数式用!$A$5:$N$27,MATCH(M8,【参考】数式用!$B$4:$J$4,0)+1,FALSE),"")</f>
        <v>0</v>
      </c>
      <c r="N9" s="235"/>
      <c r="O9" s="235"/>
      <c r="P9" s="236"/>
      <c r="Q9" s="234">
        <f>IFERROR(VLOOKUP(AC5,【参考】数式用!$A$5:$N$27,MATCH(Q8,【参考】数式用!$B$4:$J$4,0)+1,FALSE),"")</f>
        <v>2.4E-2</v>
      </c>
      <c r="R9" s="235"/>
      <c r="S9" s="235"/>
      <c r="T9" s="236"/>
      <c r="U9" s="235">
        <f>SUM(I9,M9,Q9)</f>
        <v>0.161</v>
      </c>
      <c r="V9" s="235"/>
      <c r="W9" s="235"/>
      <c r="X9" s="317"/>
      <c r="Y9" s="302">
        <f>IFERROR(IF(AM8=1,VLOOKUP(AC5,【参考】数式用!$A$5:$N$27,13,FALSE),""),"")</f>
        <v>0.182</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12</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7" customHeight="1">
      <c r="B12" s="341" t="s">
        <v>66</v>
      </c>
      <c r="C12" s="342"/>
      <c r="D12" s="342"/>
      <c r="E12" s="342"/>
      <c r="F12" s="342"/>
      <c r="G12" s="342"/>
      <c r="H12" s="342"/>
      <c r="I12" s="342"/>
      <c r="J12" s="342"/>
      <c r="K12" s="342"/>
      <c r="L12" s="342"/>
      <c r="M12" s="343"/>
      <c r="N12" s="282">
        <f>IFERROR(IF(AM8&lt;&gt;0,T104+Y104,"先に新加算の区分を選択"),"")</f>
        <v>4920704</v>
      </c>
      <c r="O12" s="283"/>
      <c r="P12" s="283"/>
      <c r="Q12" s="283"/>
      <c r="R12" s="284"/>
      <c r="S12" s="291" t="s">
        <v>13</v>
      </c>
      <c r="T12" s="340" t="s">
        <v>14</v>
      </c>
      <c r="U12" s="253" t="s">
        <v>15</v>
      </c>
      <c r="V12" s="31"/>
      <c r="W12" s="31"/>
      <c r="X12" s="31"/>
      <c r="Y12" s="31"/>
      <c r="Z12" s="31"/>
      <c r="AA12" s="31"/>
      <c r="AB12" s="31"/>
      <c r="AC12" s="31"/>
      <c r="AD12" s="31"/>
      <c r="AE12" s="31"/>
      <c r="AM12" s="40"/>
      <c r="BL12" s="33"/>
      <c r="BM12" s="33"/>
    </row>
    <row r="13" spans="2:65" s="27" customFormat="1" ht="7"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7"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1923</v>
      </c>
      <c r="X14" s="299"/>
      <c r="Y14" s="299"/>
      <c r="Z14" s="299"/>
      <c r="AA14" s="299"/>
      <c r="AB14" s="299"/>
      <c r="AC14" s="299"/>
      <c r="AD14" s="40"/>
      <c r="AE14" s="31"/>
      <c r="AF14" s="31"/>
      <c r="AG14" s="31"/>
      <c r="AH14" s="31"/>
      <c r="AI14" s="31"/>
      <c r="AJ14" s="31"/>
      <c r="AK14" s="320" t="str">
        <f>IFERROR(IF(N15="","",IF(N15&gt;=N12,"○","×")),"")</f>
        <v>○</v>
      </c>
      <c r="AM14" s="40"/>
      <c r="AN14" s="273" t="s">
        <v>1997</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7" customHeight="1" thickBot="1">
      <c r="B15" s="341" t="s">
        <v>67</v>
      </c>
      <c r="C15" s="342"/>
      <c r="D15" s="342"/>
      <c r="E15" s="342"/>
      <c r="F15" s="342"/>
      <c r="G15" s="342"/>
      <c r="H15" s="342"/>
      <c r="I15" s="342"/>
      <c r="J15" s="342"/>
      <c r="K15" s="342"/>
      <c r="L15" s="342"/>
      <c r="M15" s="343"/>
      <c r="N15" s="331">
        <v>5000000</v>
      </c>
      <c r="O15" s="332"/>
      <c r="P15" s="332"/>
      <c r="Q15" s="332"/>
      <c r="R15" s="333"/>
      <c r="S15" s="291" t="s">
        <v>13</v>
      </c>
      <c r="T15" s="340" t="s">
        <v>14</v>
      </c>
      <c r="U15" s="253" t="s">
        <v>16</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7"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7"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7" customHeight="1">
      <c r="B18" s="322" t="s">
        <v>1993</v>
      </c>
      <c r="C18" s="323"/>
      <c r="D18" s="323"/>
      <c r="E18" s="323"/>
      <c r="F18" s="323"/>
      <c r="G18" s="323"/>
      <c r="H18" s="323"/>
      <c r="I18" s="323"/>
      <c r="J18" s="323"/>
      <c r="K18" s="323"/>
      <c r="L18" s="323"/>
      <c r="M18" s="324"/>
      <c r="N18" s="350">
        <f>IFERROR(ROUNDDOWN(ROUNDDOWN(ROUND(W5*VLOOKUP(AC5,【参考】数式用!$A$5:$N$27,14,FALSE),0)*T5,0)*AD107*0.5,0),"")</f>
        <v>1665505</v>
      </c>
      <c r="O18" s="351"/>
      <c r="P18" s="351"/>
      <c r="Q18" s="351"/>
      <c r="R18" s="352"/>
      <c r="S18" s="291" t="s">
        <v>13</v>
      </c>
      <c r="T18" s="340" t="s">
        <v>14</v>
      </c>
      <c r="U18" s="253" t="s">
        <v>17</v>
      </c>
      <c r="V18" s="31"/>
      <c r="W18" s="41"/>
      <c r="X18" s="41"/>
      <c r="Y18" s="41"/>
      <c r="Z18" s="41"/>
      <c r="AA18" s="41"/>
      <c r="AB18" s="41"/>
      <c r="AC18" s="41"/>
      <c r="AD18" s="215" t="s">
        <v>1925</v>
      </c>
      <c r="AE18" s="216"/>
      <c r="AF18" s="216"/>
      <c r="AG18" s="216"/>
      <c r="AH18" s="216"/>
      <c r="AI18" s="216"/>
      <c r="AJ18" s="216"/>
      <c r="AK18" s="217"/>
      <c r="AL18" s="31"/>
      <c r="AM18" s="40"/>
      <c r="BL18" s="33"/>
      <c r="BM18" s="33"/>
    </row>
    <row r="19" spans="2:65" s="27" customFormat="1" ht="7"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7"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1924</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7" customHeight="1">
      <c r="B21" s="322" t="s">
        <v>1994</v>
      </c>
      <c r="C21" s="323"/>
      <c r="D21" s="323"/>
      <c r="E21" s="323"/>
      <c r="F21" s="323"/>
      <c r="G21" s="323"/>
      <c r="H21" s="323"/>
      <c r="I21" s="323"/>
      <c r="J21" s="323"/>
      <c r="K21" s="323"/>
      <c r="L21" s="323"/>
      <c r="M21" s="324"/>
      <c r="N21" s="331">
        <v>1750000</v>
      </c>
      <c r="O21" s="332"/>
      <c r="P21" s="332"/>
      <c r="Q21" s="332"/>
      <c r="R21" s="333"/>
      <c r="S21" s="291" t="s">
        <v>13</v>
      </c>
      <c r="T21" s="340" t="s">
        <v>14</v>
      </c>
      <c r="U21" s="253" t="s">
        <v>90</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7"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7"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1998</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8" t="s">
        <v>1937</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1999</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106</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t="b">
        <v>1</v>
      </c>
      <c r="AN49" s="30"/>
      <c r="AO49" s="30"/>
    </row>
    <row r="50" spans="2:41" ht="25.5" customHeight="1">
      <c r="B50" s="54"/>
      <c r="C50" s="409" t="s">
        <v>62</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t="b">
        <v>1</v>
      </c>
    </row>
    <row r="51" spans="2:41" ht="15.75" customHeight="1">
      <c r="B51" s="54"/>
      <c r="C51" s="409" t="s">
        <v>63</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t="b">
        <v>1</v>
      </c>
    </row>
    <row r="52" spans="2:41" ht="16.5" customHeight="1" thickBot="1">
      <c r="B52" s="55"/>
      <c r="C52" s="412" t="s">
        <v>64</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3" customHeight="1" thickBot="1">
      <c r="B55" s="58"/>
      <c r="C55" s="407" t="s">
        <v>102</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49999999999999"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14">
        <v>6</v>
      </c>
      <c r="F58" s="415"/>
      <c r="G58" s="63" t="s">
        <v>51</v>
      </c>
      <c r="H58" s="414" t="s">
        <v>52</v>
      </c>
      <c r="I58" s="415"/>
      <c r="J58" s="63" t="s">
        <v>53</v>
      </c>
      <c r="K58" s="414" t="s">
        <v>52</v>
      </c>
      <c r="L58" s="415"/>
      <c r="M58" s="63" t="s">
        <v>54</v>
      </c>
      <c r="N58" s="59"/>
      <c r="O58" s="416" t="s">
        <v>55</v>
      </c>
      <c r="P58" s="416"/>
      <c r="Q58" s="416"/>
      <c r="R58" s="417" t="s">
        <v>61</v>
      </c>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56</v>
      </c>
      <c r="P59" s="362"/>
      <c r="Q59" s="362"/>
      <c r="R59" s="372" t="s">
        <v>57</v>
      </c>
      <c r="S59" s="372"/>
      <c r="T59" s="361" t="s">
        <v>58</v>
      </c>
      <c r="U59" s="361"/>
      <c r="V59" s="361"/>
      <c r="W59" s="361"/>
      <c r="X59" s="361"/>
      <c r="Y59" s="373" t="s">
        <v>59</v>
      </c>
      <c r="Z59" s="373"/>
      <c r="AA59" s="361" t="s">
        <v>60</v>
      </c>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3.5" thickBot="1">
      <c r="B63" s="294" t="s">
        <v>55</v>
      </c>
      <c r="C63" s="294"/>
      <c r="D63" s="294"/>
      <c r="E63" s="363" t="s">
        <v>1908</v>
      </c>
      <c r="F63" s="363"/>
      <c r="G63" s="363"/>
      <c r="H63" s="364" t="s">
        <v>1909</v>
      </c>
      <c r="I63" s="364"/>
      <c r="J63" s="364"/>
      <c r="K63" s="364"/>
      <c r="L63" s="364"/>
      <c r="M63" s="364"/>
      <c r="N63" s="364"/>
      <c r="O63" s="364"/>
      <c r="P63" s="364"/>
      <c r="Q63" s="364"/>
      <c r="R63" s="294" t="s">
        <v>1910</v>
      </c>
      <c r="S63" s="294"/>
      <c r="T63" s="294"/>
      <c r="U63" s="71" t="s">
        <v>1911</v>
      </c>
      <c r="V63" s="365">
        <v>100</v>
      </c>
      <c r="W63" s="365"/>
      <c r="X63" s="72" t="s">
        <v>1912</v>
      </c>
      <c r="Y63" s="365">
        <v>1234</v>
      </c>
      <c r="Z63" s="371"/>
      <c r="AG63" s="36"/>
      <c r="AH63" s="36"/>
      <c r="AI63" s="36"/>
      <c r="AK63" s="52" t="str">
        <f>IFERROR(IF(AND(H63&lt;&gt;"",V63&lt;&gt;"",Y63&lt;&gt;"",U64&lt;&gt;"",U66&lt;&gt;"",U67&lt;&gt;"",AF66&lt;&gt;"",AF67&lt;&gt;""),"○","×"),"")</f>
        <v>○</v>
      </c>
      <c r="AM63" s="40"/>
    </row>
    <row r="64" spans="2:41">
      <c r="B64" s="294"/>
      <c r="C64" s="294"/>
      <c r="D64" s="294"/>
      <c r="E64" s="366" t="s">
        <v>1913</v>
      </c>
      <c r="F64" s="366"/>
      <c r="G64" s="366"/>
      <c r="H64" s="367" t="str">
        <f>IF(R58="","",R58)</f>
        <v>○○ケアサービス</v>
      </c>
      <c r="I64" s="367"/>
      <c r="J64" s="367"/>
      <c r="K64" s="367"/>
      <c r="L64" s="367"/>
      <c r="M64" s="367"/>
      <c r="N64" s="367"/>
      <c r="O64" s="367"/>
      <c r="P64" s="367"/>
      <c r="Q64" s="367"/>
      <c r="R64" s="294"/>
      <c r="S64" s="294"/>
      <c r="T64" s="294"/>
      <c r="U64" s="368" t="s">
        <v>1955</v>
      </c>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1914</v>
      </c>
      <c r="C66" s="294"/>
      <c r="D66" s="294"/>
      <c r="E66" s="294" t="s">
        <v>57</v>
      </c>
      <c r="F66" s="294"/>
      <c r="G66" s="294"/>
      <c r="H66" s="375" t="str">
        <f>IF(T59="","",T59)</f>
        <v>代表取締役</v>
      </c>
      <c r="I66" s="375"/>
      <c r="J66" s="375"/>
      <c r="K66" s="375"/>
      <c r="L66" s="375"/>
      <c r="M66" s="375"/>
      <c r="N66" s="375"/>
      <c r="O66" s="294" t="s">
        <v>1915</v>
      </c>
      <c r="P66" s="294"/>
      <c r="Q66" s="294"/>
      <c r="R66" s="363" t="s">
        <v>1908</v>
      </c>
      <c r="S66" s="363"/>
      <c r="T66" s="363"/>
      <c r="U66" s="376" t="s">
        <v>1916</v>
      </c>
      <c r="V66" s="376"/>
      <c r="W66" s="376"/>
      <c r="X66" s="376"/>
      <c r="Y66" s="376"/>
      <c r="Z66" s="376"/>
      <c r="AA66" s="376"/>
      <c r="AB66" s="377" t="s">
        <v>1917</v>
      </c>
      <c r="AC66" s="378"/>
      <c r="AD66" s="378"/>
      <c r="AE66" s="379"/>
      <c r="AF66" s="401" t="s">
        <v>1918</v>
      </c>
      <c r="AG66" s="401"/>
      <c r="AH66" s="401"/>
      <c r="AI66" s="401"/>
      <c r="AJ66" s="401"/>
      <c r="AK66" s="401"/>
      <c r="AM66" s="40"/>
    </row>
    <row r="67" spans="2:39">
      <c r="B67" s="294"/>
      <c r="C67" s="294"/>
      <c r="D67" s="294"/>
      <c r="E67" s="294" t="s">
        <v>59</v>
      </c>
      <c r="F67" s="294"/>
      <c r="G67" s="294"/>
      <c r="H67" s="402" t="str">
        <f t="shared" ref="H67" si="0">IF(AA59="","",AA59)</f>
        <v>厚労 花子</v>
      </c>
      <c r="I67" s="402"/>
      <c r="J67" s="402"/>
      <c r="K67" s="402"/>
      <c r="L67" s="402"/>
      <c r="M67" s="402"/>
      <c r="N67" s="402"/>
      <c r="O67" s="294"/>
      <c r="P67" s="294"/>
      <c r="Q67" s="294"/>
      <c r="R67" s="366" t="s">
        <v>59</v>
      </c>
      <c r="S67" s="366"/>
      <c r="T67" s="366"/>
      <c r="U67" s="403" t="s">
        <v>1919</v>
      </c>
      <c r="V67" s="403"/>
      <c r="W67" s="403"/>
      <c r="X67" s="403"/>
      <c r="Y67" s="403"/>
      <c r="Z67" s="403"/>
      <c r="AA67" s="403"/>
      <c r="AB67" s="377" t="s">
        <v>1920</v>
      </c>
      <c r="AC67" s="378"/>
      <c r="AD67" s="378"/>
      <c r="AE67" s="379"/>
      <c r="AF67" s="374" t="s">
        <v>1921</v>
      </c>
      <c r="AG67" s="374"/>
      <c r="AH67" s="374"/>
      <c r="AI67" s="374"/>
      <c r="AJ67" s="374"/>
      <c r="AK67" s="374"/>
      <c r="AM67" s="40"/>
    </row>
    <row r="68" spans="2:39">
      <c r="AM68" s="40"/>
    </row>
    <row r="69" spans="2:39" ht="29.25" customHeight="1" thickBot="1">
      <c r="B69" s="359" t="s">
        <v>1995</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3.5" thickBot="1">
      <c r="B70" s="418" t="s">
        <v>19</v>
      </c>
      <c r="C70" s="419"/>
      <c r="D70" s="419"/>
      <c r="E70" s="420"/>
      <c r="F70" s="421" t="s">
        <v>20</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21</v>
      </c>
      <c r="C71" s="392"/>
      <c r="D71" s="392"/>
      <c r="E71" s="392"/>
      <c r="F71" s="78"/>
      <c r="G71" s="424" t="s">
        <v>22</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23</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24</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25</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26</v>
      </c>
      <c r="C75" s="392"/>
      <c r="D75" s="392"/>
      <c r="E75" s="392"/>
      <c r="F75" s="83"/>
      <c r="G75" s="428" t="s">
        <v>27</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28</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29</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30</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31</v>
      </c>
      <c r="C79" s="392"/>
      <c r="D79" s="392"/>
      <c r="E79" s="392"/>
      <c r="F79" s="87"/>
      <c r="G79" s="428" t="s">
        <v>32</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33</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34</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35</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36</v>
      </c>
      <c r="C83" s="392"/>
      <c r="D83" s="392"/>
      <c r="E83" s="392"/>
      <c r="F83" s="83"/>
      <c r="G83" s="426" t="s">
        <v>37</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39</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40</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41</v>
      </c>
      <c r="C87" s="392"/>
      <c r="D87" s="392"/>
      <c r="E87" s="392"/>
      <c r="F87" s="87"/>
      <c r="G87" s="397" t="s">
        <v>42</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43</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44</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45</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46</v>
      </c>
      <c r="C91" s="392"/>
      <c r="D91" s="392"/>
      <c r="E91" s="392"/>
      <c r="F91" s="87"/>
      <c r="G91" s="397" t="s">
        <v>47</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1</v>
      </c>
    </row>
    <row r="92" spans="2:39" ht="13.5" customHeight="1">
      <c r="B92" s="393"/>
      <c r="C92" s="394"/>
      <c r="D92" s="394"/>
      <c r="E92" s="394"/>
      <c r="F92" s="79"/>
      <c r="G92" s="398" t="s">
        <v>48</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49</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50</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10" customHeight="1" thickBot="1"/>
    <row r="96" spans="2:39" ht="25" customHeight="1">
      <c r="B96" s="227" t="s">
        <v>1996</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1988</v>
      </c>
      <c r="E97" s="213"/>
      <c r="F97" s="26">
        <v>6</v>
      </c>
      <c r="G97" s="94" t="s">
        <v>1981</v>
      </c>
      <c r="H97" s="26">
        <v>4</v>
      </c>
      <c r="I97" s="94" t="s">
        <v>1980</v>
      </c>
      <c r="J97" s="213" t="s">
        <v>1989</v>
      </c>
      <c r="K97" s="213"/>
      <c r="L97" s="213"/>
      <c r="M97" s="26">
        <v>7</v>
      </c>
      <c r="N97" s="94" t="s">
        <v>1981</v>
      </c>
      <c r="O97" s="26">
        <v>3</v>
      </c>
      <c r="P97" s="94" t="s">
        <v>1980</v>
      </c>
      <c r="Q97" s="95" t="s">
        <v>1986</v>
      </c>
      <c r="R97" s="95">
        <f>(M97*12+O97)-(F97*12+H97)+1</f>
        <v>12</v>
      </c>
      <c r="S97" s="214" t="s">
        <v>1985</v>
      </c>
      <c r="T97" s="214"/>
      <c r="U97" s="95" t="s">
        <v>1987</v>
      </c>
      <c r="V97" s="95"/>
      <c r="W97" s="96"/>
      <c r="AN97" s="29"/>
      <c r="AP97" s="28"/>
      <c r="BN97" s="30"/>
    </row>
    <row r="98" spans="2:66" ht="4"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1934</v>
      </c>
      <c r="C102" s="251"/>
      <c r="D102" s="251"/>
      <c r="E102" s="259" t="str">
        <f>I8</f>
        <v>処遇加算Ⅰ</v>
      </c>
      <c r="F102" s="260"/>
      <c r="G102" s="260"/>
      <c r="H102" s="260"/>
      <c r="I102" s="260"/>
      <c r="J102" s="260" t="str">
        <f>M8</f>
        <v>特定加算なし</v>
      </c>
      <c r="K102" s="260"/>
      <c r="L102" s="260"/>
      <c r="M102" s="260"/>
      <c r="N102" s="260"/>
      <c r="O102" s="260" t="str">
        <f>Q8</f>
        <v>ベア加算</v>
      </c>
      <c r="P102" s="260"/>
      <c r="Q102" s="260"/>
      <c r="R102" s="260"/>
      <c r="S102" s="261"/>
      <c r="T102" s="262" t="s">
        <v>1906</v>
      </c>
      <c r="U102" s="263"/>
      <c r="V102" s="263"/>
      <c r="W102" s="263"/>
      <c r="X102" s="264"/>
      <c r="Y102" s="269" t="str">
        <f>IFERROR(IF(AM8=1,"新加算Ⅲ",IF(AM8=2,"新加算Ⅳ","")),"")</f>
        <v>新加算Ⅲ</v>
      </c>
      <c r="Z102" s="270"/>
      <c r="AA102" s="270"/>
      <c r="AB102" s="270"/>
      <c r="AC102" s="270"/>
      <c r="AD102" s="270"/>
      <c r="AE102" s="271"/>
    </row>
    <row r="103" spans="2:66" ht="20.149999999999999" customHeight="1" thickBot="1">
      <c r="B103" s="250" t="s">
        <v>1932</v>
      </c>
      <c r="C103" s="251"/>
      <c r="D103" s="251"/>
      <c r="E103" s="265">
        <f>I9</f>
        <v>0.13700000000000001</v>
      </c>
      <c r="F103" s="266"/>
      <c r="G103" s="266"/>
      <c r="H103" s="266"/>
      <c r="I103" s="266"/>
      <c r="J103" s="266">
        <f>M9</f>
        <v>0</v>
      </c>
      <c r="K103" s="266"/>
      <c r="L103" s="266"/>
      <c r="M103" s="266"/>
      <c r="N103" s="266"/>
      <c r="O103" s="266">
        <f>Q9</f>
        <v>2.4E-2</v>
      </c>
      <c r="P103" s="266"/>
      <c r="Q103" s="266"/>
      <c r="R103" s="266"/>
      <c r="S103" s="268"/>
      <c r="T103" s="390">
        <f>U9</f>
        <v>0.161</v>
      </c>
      <c r="U103" s="390"/>
      <c r="V103" s="390"/>
      <c r="W103" s="390"/>
      <c r="X103" s="390"/>
      <c r="Y103" s="265">
        <f>IFERROR(IF(AM8=1,Y9,IF(AM8=2,AC9,"")),"")</f>
        <v>0.182</v>
      </c>
      <c r="Z103" s="267"/>
      <c r="AA103" s="267"/>
      <c r="AB103" s="266"/>
      <c r="AC103" s="266"/>
      <c r="AD103" s="266"/>
      <c r="AE103" s="268"/>
    </row>
    <row r="104" spans="2:66" ht="16" customHeight="1">
      <c r="B104" s="383" t="s">
        <v>1933</v>
      </c>
      <c r="C104" s="384"/>
      <c r="D104" s="385"/>
      <c r="E104" s="255">
        <f>IFERROR(ROUNDDOWN(ROUND(W5*I9,0)*T5,0)*W107,"")</f>
        <v>629446</v>
      </c>
      <c r="F104" s="255"/>
      <c r="G104" s="255"/>
      <c r="H104" s="255"/>
      <c r="I104" s="103" t="s">
        <v>1931</v>
      </c>
      <c r="J104" s="254">
        <f>IFERROR(ROUNDDOWN(ROUND(W5*M9,0)*T5,0)*W107,"")</f>
        <v>0</v>
      </c>
      <c r="K104" s="255"/>
      <c r="L104" s="255"/>
      <c r="M104" s="255"/>
      <c r="N104" s="103" t="s">
        <v>1931</v>
      </c>
      <c r="O104" s="254">
        <f>IFERROR(ROUNDDOWN(ROUND(W5*Q9,0)*T5,0)*W107,"")</f>
        <v>110268</v>
      </c>
      <c r="P104" s="255"/>
      <c r="Q104" s="255"/>
      <c r="R104" s="255"/>
      <c r="S104" s="104" t="s">
        <v>1931</v>
      </c>
      <c r="T104" s="272">
        <f>IFERROR(SUM(E104,J104,O104),"")</f>
        <v>739714</v>
      </c>
      <c r="U104" s="272"/>
      <c r="V104" s="272"/>
      <c r="W104" s="272"/>
      <c r="X104" s="105" t="s">
        <v>1931</v>
      </c>
      <c r="Y104" s="254">
        <f>IFERROR(IF(AM8=1,ROUNDDOWN(ROUND(W5*Y9,0)*T5,0)*AD107,IF(AM8=2,ROUNDDOWN(ROUND(W5*AC9,0)*T5,0)*AD107,"")),"")</f>
        <v>4180990</v>
      </c>
      <c r="Z104" s="255"/>
      <c r="AA104" s="255"/>
      <c r="AB104" s="255"/>
      <c r="AC104" s="255"/>
      <c r="AD104" s="255"/>
      <c r="AE104" s="106" t="s">
        <v>1931</v>
      </c>
    </row>
    <row r="105" spans="2:66">
      <c r="B105" s="386"/>
      <c r="C105" s="387"/>
      <c r="D105" s="388"/>
      <c r="E105" s="380" t="str">
        <f>IFERROR("("&amp;TEXT(E104/W107,"#,##0円")&amp;"/月)","")</f>
        <v>(314,723円/月)</v>
      </c>
      <c r="F105" s="381"/>
      <c r="G105" s="381"/>
      <c r="H105" s="381"/>
      <c r="I105" s="381"/>
      <c r="J105" s="381" t="str">
        <f>IFERROR("("&amp;TEXT(J104/W107,"#,##0円")&amp;"/月)","")</f>
        <v>(0円/月)</v>
      </c>
      <c r="K105" s="381"/>
      <c r="L105" s="381"/>
      <c r="M105" s="381"/>
      <c r="N105" s="381"/>
      <c r="O105" s="381" t="str">
        <f>IFERROR("("&amp;TEXT(O104/W107,"#,##0円")&amp;"/月)","")</f>
        <v>(55,134円/月)</v>
      </c>
      <c r="P105" s="381"/>
      <c r="Q105" s="381"/>
      <c r="R105" s="381"/>
      <c r="S105" s="381"/>
      <c r="T105" s="380" t="str">
        <f>IFERROR("("&amp;TEXT(T104/W107,"#,##0円")&amp;"/月)","")</f>
        <v>(369,857円/月)</v>
      </c>
      <c r="U105" s="381"/>
      <c r="V105" s="381"/>
      <c r="W105" s="381"/>
      <c r="X105" s="382"/>
      <c r="Y105" s="381" t="str">
        <f>IFERROR("("&amp;TEXT(Y104/AD107,"#,##0円")&amp;"/月)","")</f>
        <v>(418,099円/月)</v>
      </c>
      <c r="Z105" s="381"/>
      <c r="AA105" s="381"/>
      <c r="AB105" s="381"/>
      <c r="AC105" s="381"/>
      <c r="AD105" s="381"/>
      <c r="AE105" s="381"/>
    </row>
    <row r="106" spans="2:66" ht="7"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31750</xdr:rowOff>
                  </from>
                  <to>
                    <xdr:col>2</xdr:col>
                    <xdr:colOff>95250</xdr:colOff>
                    <xdr:row>48</xdr:row>
                    <xdr:rowOff>279400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31750</xdr:rowOff>
                  </from>
                  <to>
                    <xdr:col>2</xdr:col>
                    <xdr:colOff>95250</xdr:colOff>
                    <xdr:row>49</xdr:row>
                    <xdr:rowOff>279400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139700</xdr:colOff>
                    <xdr:row>6</xdr:row>
                    <xdr:rowOff>279400</xdr:rowOff>
                  </from>
                  <to>
                    <xdr:col>25</xdr:col>
                    <xdr:colOff>120650</xdr:colOff>
                    <xdr:row>8</xdr:row>
                    <xdr:rowOff>25400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139700</xdr:colOff>
                    <xdr:row>6</xdr:row>
                    <xdr:rowOff>279400</xdr:rowOff>
                  </from>
                  <to>
                    <xdr:col>29</xdr:col>
                    <xdr:colOff>127000</xdr:colOff>
                    <xdr:row>8</xdr:row>
                    <xdr:rowOff>25400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50800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127000</xdr:colOff>
                    <xdr:row>27</xdr:row>
                    <xdr:rowOff>133350</xdr:rowOff>
                  </from>
                  <to>
                    <xdr:col>4</xdr:col>
                    <xdr:colOff>12700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127000</xdr:rowOff>
                  </from>
                  <to>
                    <xdr:col>4</xdr:col>
                    <xdr:colOff>12700</xdr:colOff>
                    <xdr:row>30</xdr:row>
                    <xdr:rowOff>31750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69850</xdr:colOff>
                    <xdr:row>27</xdr:row>
                    <xdr:rowOff>76200</xdr:rowOff>
                  </from>
                  <to>
                    <xdr:col>4</xdr:col>
                    <xdr:colOff>107950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127000</xdr:rowOff>
                  </from>
                  <to>
                    <xdr:col>4</xdr:col>
                    <xdr:colOff>57150</xdr:colOff>
                    <xdr:row>34</xdr:row>
                    <xdr:rowOff>31750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31750</xdr:colOff>
                    <xdr:row>31</xdr:row>
                    <xdr:rowOff>69850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139700</xdr:colOff>
                    <xdr:row>37</xdr:row>
                    <xdr:rowOff>127000</xdr:rowOff>
                  </from>
                  <to>
                    <xdr:col>4</xdr:col>
                    <xdr:colOff>57150</xdr:colOff>
                    <xdr:row>39</xdr:row>
                    <xdr:rowOff>31750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69850</xdr:colOff>
                    <xdr:row>37</xdr:row>
                    <xdr:rowOff>50800</xdr:rowOff>
                  </from>
                  <to>
                    <xdr:col>5</xdr:col>
                    <xdr:colOff>0</xdr:colOff>
                    <xdr:row>41</xdr:row>
                    <xdr:rowOff>69850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139700</xdr:colOff>
                    <xdr:row>41</xdr:row>
                    <xdr:rowOff>127000</xdr:rowOff>
                  </from>
                  <to>
                    <xdr:col>4</xdr:col>
                    <xdr:colOff>12700</xdr:colOff>
                    <xdr:row>43</xdr:row>
                    <xdr:rowOff>31750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120650</xdr:rowOff>
                  </from>
                  <to>
                    <xdr:col>4</xdr:col>
                    <xdr:colOff>6350</xdr:colOff>
                    <xdr:row>44</xdr:row>
                    <xdr:rowOff>25400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69850</xdr:colOff>
                    <xdr:row>41</xdr:row>
                    <xdr:rowOff>76200</xdr:rowOff>
                  </from>
                  <to>
                    <xdr:col>4</xdr:col>
                    <xdr:colOff>107950</xdr:colOff>
                    <xdr:row>45</xdr:row>
                    <xdr:rowOff>69850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298450</xdr:rowOff>
                  </from>
                  <to>
                    <xdr:col>2</xdr:col>
                    <xdr:colOff>95250</xdr:colOff>
                    <xdr:row>51</xdr:row>
                    <xdr:rowOff>31750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222250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146050</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31750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69850</xdr:rowOff>
                  </from>
                  <to>
                    <xdr:col>6</xdr:col>
                    <xdr:colOff>19050</xdr:colOff>
                    <xdr:row>79</xdr:row>
                    <xdr:rowOff>279400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317500</xdr:rowOff>
                  </from>
                  <to>
                    <xdr:col>6</xdr:col>
                    <xdr:colOff>19050</xdr:colOff>
                    <xdr:row>81</xdr:row>
                    <xdr:rowOff>31750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31750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69850</xdr:rowOff>
                  </from>
                  <to>
                    <xdr:col>6</xdr:col>
                    <xdr:colOff>19050</xdr:colOff>
                    <xdr:row>83</xdr:row>
                    <xdr:rowOff>279400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317500</xdr:rowOff>
                  </from>
                  <to>
                    <xdr:col>6</xdr:col>
                    <xdr:colOff>19050</xdr:colOff>
                    <xdr:row>85</xdr:row>
                    <xdr:rowOff>31750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146050</xdr:rowOff>
                  </from>
                  <to>
                    <xdr:col>6</xdr:col>
                    <xdr:colOff>19050</xdr:colOff>
                    <xdr:row>86</xdr:row>
                    <xdr:rowOff>31750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260350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50800</xdr:rowOff>
                  </from>
                  <to>
                    <xdr:col>6</xdr:col>
                    <xdr:colOff>19050</xdr:colOff>
                    <xdr:row>87</xdr:row>
                    <xdr:rowOff>260350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260350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31750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260350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31750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146050</xdr:rowOff>
                  </from>
                  <to>
                    <xdr:col>6</xdr:col>
                    <xdr:colOff>19050</xdr:colOff>
                    <xdr:row>93</xdr:row>
                    <xdr:rowOff>31750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146050</xdr:rowOff>
                  </from>
                  <to>
                    <xdr:col>6</xdr:col>
                    <xdr:colOff>19050</xdr:colOff>
                    <xdr:row>94</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
  <cols>
    <col min="1" max="1" width="1.08203125" style="28" customWidth="1"/>
    <col min="2" max="37" width="2.08203125" style="28" customWidth="1"/>
    <col min="38" max="38" width="1.58203125" style="28" customWidth="1"/>
    <col min="39" max="39" width="5.83203125" style="28" customWidth="1"/>
    <col min="40" max="92" width="2.08203125" style="28" customWidth="1"/>
    <col min="93" max="93" width="4" style="28" customWidth="1"/>
    <col min="94" max="16384" width="9" style="28"/>
  </cols>
  <sheetData>
    <row r="1" spans="2:40" ht="18" customHeight="1">
      <c r="B1" s="27" t="s">
        <v>1928</v>
      </c>
      <c r="Q1" s="27"/>
      <c r="R1" s="27"/>
      <c r="S1" s="27"/>
      <c r="T1" s="27"/>
      <c r="AB1" s="237" t="s">
        <v>1</v>
      </c>
      <c r="AC1" s="237"/>
      <c r="AD1" s="237"/>
      <c r="AE1" s="438" t="str">
        <f>IF('別紙様式7-1（計画書）'!AD1="","",'別紙様式7-1（計画書）'!AD1)</f>
        <v>札幌市</v>
      </c>
      <c r="AF1" s="438"/>
      <c r="AG1" s="438"/>
      <c r="AH1" s="438"/>
      <c r="AI1" s="438"/>
      <c r="AJ1" s="438"/>
      <c r="AK1" s="438"/>
    </row>
    <row r="2" spans="2:40" ht="24" customHeight="1">
      <c r="B2" s="224" t="s">
        <v>1929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1905</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1334567890</v>
      </c>
      <c r="C5" s="438"/>
      <c r="D5" s="438"/>
      <c r="E5" s="438"/>
      <c r="F5" s="438"/>
      <c r="G5" s="492" t="str">
        <f>IF('別紙様式7-1（計画書）'!G5="","",'別紙様式7-1（計画書）'!G5)</f>
        <v>札幌市</v>
      </c>
      <c r="H5" s="492"/>
      <c r="I5" s="492"/>
      <c r="J5" s="492"/>
      <c r="K5" s="492"/>
      <c r="L5" s="492"/>
      <c r="M5" s="492"/>
      <c r="N5" s="439" t="str">
        <f>IF('別紙様式7-1（計画書）'!N5="","",'別紙様式7-1（計画書）'!N5)</f>
        <v>北海道</v>
      </c>
      <c r="O5" s="439"/>
      <c r="P5" s="439"/>
      <c r="Q5" s="439" t="str">
        <f>IF('別紙様式7-1（計画書）'!Q5="","",'別紙様式7-1（計画書）'!Q5)</f>
        <v>札幌市</v>
      </c>
      <c r="R5" s="439"/>
      <c r="S5" s="439"/>
      <c r="T5" s="440" t="str">
        <f>IF('別紙様式7-1（計画書）'!AC5="","",'別紙様式7-1（計画書）'!AC5)</f>
        <v>訪問介護</v>
      </c>
      <c r="U5" s="441"/>
      <c r="V5" s="441"/>
      <c r="W5" s="441"/>
      <c r="X5" s="441"/>
      <c r="Y5" s="441"/>
      <c r="Z5" s="441"/>
      <c r="AA5" s="441"/>
      <c r="AB5" s="442"/>
      <c r="AC5" s="440" t="str">
        <f>IF('別紙様式7-1（計画書）'!B8="","",'別紙様式7-1（計画書）'!B8)</f>
        <v>○○ケアセンター</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1940</v>
      </c>
      <c r="F7" s="473"/>
      <c r="G7" s="473"/>
      <c r="H7" s="473"/>
      <c r="I7" s="473"/>
      <c r="J7" s="473"/>
      <c r="K7" s="473"/>
      <c r="L7" s="473"/>
      <c r="M7" s="473"/>
      <c r="N7" s="473"/>
      <c r="O7" s="473"/>
      <c r="P7" s="473"/>
      <c r="Q7" s="473"/>
      <c r="R7" s="473"/>
      <c r="S7" s="473"/>
      <c r="T7" s="473"/>
      <c r="U7" s="473" t="s">
        <v>1941</v>
      </c>
      <c r="V7" s="473"/>
      <c r="W7" s="473"/>
      <c r="X7" s="473"/>
      <c r="Y7" s="473"/>
      <c r="Z7" s="473"/>
      <c r="AD7" s="36"/>
      <c r="AE7" s="36"/>
      <c r="AF7" s="36"/>
      <c r="AG7" s="36"/>
      <c r="AH7" s="36"/>
      <c r="AI7" s="36"/>
      <c r="AJ7" s="36"/>
      <c r="AK7" s="36"/>
      <c r="AL7" s="27"/>
    </row>
    <row r="8" spans="2:40" s="34" customFormat="1" ht="23.25" customHeight="1" thickBot="1">
      <c r="B8" s="477"/>
      <c r="C8" s="478"/>
      <c r="D8" s="479"/>
      <c r="E8" s="482" t="s">
        <v>1991</v>
      </c>
      <c r="F8" s="483"/>
      <c r="G8" s="483"/>
      <c r="H8" s="483"/>
      <c r="I8" s="483"/>
      <c r="J8" s="483"/>
      <c r="K8" s="483"/>
      <c r="L8" s="483"/>
      <c r="M8" s="483"/>
      <c r="N8" s="483"/>
      <c r="O8" s="483"/>
      <c r="P8" s="483"/>
      <c r="Q8" s="237"/>
      <c r="R8" s="237"/>
      <c r="S8" s="237"/>
      <c r="T8" s="237"/>
      <c r="U8" s="482" t="s">
        <v>1992</v>
      </c>
      <c r="V8" s="482"/>
      <c r="W8" s="482"/>
      <c r="X8" s="482"/>
      <c r="Y8" s="482"/>
      <c r="Z8" s="482"/>
      <c r="AM8" s="28"/>
      <c r="AN8" s="28"/>
    </row>
    <row r="9" spans="2:40" ht="16.5" customHeight="1" thickBot="1">
      <c r="B9" s="250" t="s">
        <v>1934</v>
      </c>
      <c r="C9" s="251"/>
      <c r="D9" s="449"/>
      <c r="E9" s="484" t="str">
        <f>IF('別紙様式7-1（計画書）'!I8="","",'別紙様式7-1（計画書）'!I8)</f>
        <v>処遇加算Ⅰ</v>
      </c>
      <c r="F9" s="485"/>
      <c r="G9" s="485"/>
      <c r="H9" s="486"/>
      <c r="I9" s="487" t="str">
        <f>IF('別紙様式7-1（計画書）'!M8="","",'別紙様式7-1（計画書）'!M8)</f>
        <v>特定加算なし</v>
      </c>
      <c r="J9" s="485"/>
      <c r="K9" s="485"/>
      <c r="L9" s="486"/>
      <c r="M9" s="487" t="str">
        <f>IF('別紙様式7-1（計画書）'!Q8="","",'別紙様式7-1（計画書）'!Q8)</f>
        <v>ベア加算</v>
      </c>
      <c r="N9" s="485"/>
      <c r="O9" s="485"/>
      <c r="P9" s="488"/>
      <c r="Q9" s="489" t="s">
        <v>1906</v>
      </c>
      <c r="R9" s="490"/>
      <c r="S9" s="490"/>
      <c r="T9" s="491"/>
      <c r="U9" s="443" t="str">
        <f>IFERROR(IF('別紙様式7-1（計画書）'!AM8=1,"新加算Ⅲ",IF('別紙様式7-1（計画書）'!AM8=2,"新加算Ⅳ","")),"")</f>
        <v>新加算Ⅲ</v>
      </c>
      <c r="V9" s="444"/>
      <c r="W9" s="444"/>
      <c r="X9" s="444"/>
      <c r="Y9" s="444"/>
      <c r="Z9" s="445"/>
      <c r="AC9" s="34"/>
    </row>
    <row r="10" spans="2:40" ht="22.5" customHeight="1" thickBot="1">
      <c r="B10" s="250" t="s">
        <v>1938</v>
      </c>
      <c r="C10" s="251"/>
      <c r="D10" s="449"/>
      <c r="E10" s="446">
        <v>562310</v>
      </c>
      <c r="F10" s="447"/>
      <c r="G10" s="447"/>
      <c r="H10" s="447"/>
      <c r="I10" s="480">
        <v>0</v>
      </c>
      <c r="J10" s="447"/>
      <c r="K10" s="447"/>
      <c r="L10" s="481"/>
      <c r="M10" s="447">
        <v>102506</v>
      </c>
      <c r="N10" s="447"/>
      <c r="O10" s="447"/>
      <c r="P10" s="447"/>
      <c r="Q10" s="469">
        <f>SUM(E10,I10,M10)</f>
        <v>664816</v>
      </c>
      <c r="R10" s="470"/>
      <c r="S10" s="470"/>
      <c r="T10" s="470"/>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7" customHeight="1">
      <c r="B14" s="341" t="s">
        <v>1950</v>
      </c>
      <c r="C14" s="342"/>
      <c r="D14" s="342"/>
      <c r="E14" s="342"/>
      <c r="F14" s="342"/>
      <c r="G14" s="342"/>
      <c r="H14" s="342"/>
      <c r="I14" s="342"/>
      <c r="J14" s="342"/>
      <c r="K14" s="342"/>
      <c r="L14" s="342"/>
      <c r="M14" s="343"/>
      <c r="N14" s="350">
        <f>IFERROR(SUM(Q10,U10),"")</f>
        <v>4189026</v>
      </c>
      <c r="O14" s="351"/>
      <c r="P14" s="351"/>
      <c r="Q14" s="351"/>
      <c r="R14" s="352"/>
      <c r="S14" s="291" t="s">
        <v>13</v>
      </c>
      <c r="T14" s="340" t="s">
        <v>14</v>
      </c>
      <c r="U14" s="253" t="s">
        <v>15</v>
      </c>
      <c r="V14" s="31"/>
      <c r="W14" s="31"/>
      <c r="X14" s="31"/>
      <c r="Y14" s="31"/>
      <c r="Z14" s="31"/>
      <c r="AA14" s="31"/>
      <c r="AB14" s="31"/>
      <c r="AC14" s="31"/>
      <c r="AD14" s="31"/>
      <c r="AE14" s="31"/>
      <c r="AF14" s="31"/>
      <c r="AG14" s="31"/>
      <c r="AH14" s="31"/>
      <c r="AI14" s="31"/>
      <c r="AJ14" s="31"/>
      <c r="AK14" s="31"/>
      <c r="AL14" s="31"/>
      <c r="AM14" s="31"/>
      <c r="AN14" s="31"/>
    </row>
    <row r="15" spans="2:40" s="27" customFormat="1" ht="7"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7"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1923</v>
      </c>
      <c r="X16" s="299"/>
      <c r="Y16" s="299"/>
      <c r="Z16" s="299"/>
      <c r="AA16" s="299"/>
      <c r="AB16" s="299"/>
      <c r="AC16" s="299"/>
      <c r="AD16" s="40"/>
      <c r="AE16" s="31"/>
      <c r="AF16" s="31"/>
      <c r="AG16" s="31"/>
      <c r="AH16" s="31"/>
      <c r="AI16" s="31"/>
      <c r="AJ16" s="31"/>
      <c r="AK16" s="493" t="str">
        <f>IFERROR(IF(N17="","",IF(N17&gt;=N14,"○","×")),"")</f>
        <v>○</v>
      </c>
    </row>
    <row r="17" spans="2:38" s="27" customFormat="1" ht="7" customHeight="1" thickBot="1">
      <c r="B17" s="341" t="s">
        <v>1949</v>
      </c>
      <c r="C17" s="342"/>
      <c r="D17" s="342"/>
      <c r="E17" s="342"/>
      <c r="F17" s="342"/>
      <c r="G17" s="342"/>
      <c r="H17" s="342"/>
      <c r="I17" s="342"/>
      <c r="J17" s="342"/>
      <c r="K17" s="342"/>
      <c r="L17" s="342"/>
      <c r="M17" s="343"/>
      <c r="N17" s="331">
        <v>5000000</v>
      </c>
      <c r="O17" s="332"/>
      <c r="P17" s="332"/>
      <c r="Q17" s="332"/>
      <c r="R17" s="333"/>
      <c r="S17" s="291" t="s">
        <v>13</v>
      </c>
      <c r="T17" s="340" t="s">
        <v>14</v>
      </c>
      <c r="U17" s="253" t="s">
        <v>16</v>
      </c>
      <c r="V17" s="31"/>
      <c r="W17" s="299"/>
      <c r="X17" s="299"/>
      <c r="Y17" s="299"/>
      <c r="Z17" s="299"/>
      <c r="AA17" s="299"/>
      <c r="AB17" s="299"/>
      <c r="AC17" s="299"/>
      <c r="AD17" s="40"/>
      <c r="AE17" s="31"/>
      <c r="AF17" s="31"/>
      <c r="AG17" s="31"/>
      <c r="AH17" s="31"/>
      <c r="AI17" s="31"/>
      <c r="AJ17" s="31"/>
      <c r="AK17" s="494"/>
    </row>
    <row r="18" spans="2:38" s="27" customFormat="1" ht="7"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7"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467" t="s">
        <v>1943</v>
      </c>
      <c r="D22" s="467"/>
      <c r="E22" s="467"/>
      <c r="F22" s="467"/>
      <c r="G22" s="467"/>
      <c r="H22" s="467"/>
      <c r="I22" s="467"/>
      <c r="J22" s="467"/>
      <c r="K22" s="467"/>
      <c r="L22" s="467"/>
      <c r="M22" s="467"/>
      <c r="N22" s="467"/>
      <c r="O22" s="467"/>
      <c r="P22" s="467"/>
      <c r="Q22" s="467"/>
      <c r="R22" s="467"/>
      <c r="S22" s="467"/>
      <c r="T22" s="468"/>
      <c r="U22" s="469">
        <f>U23-U24-U25</f>
        <v>318897104</v>
      </c>
      <c r="V22" s="470"/>
      <c r="W22" s="470"/>
      <c r="X22" s="470"/>
      <c r="Y22" s="470"/>
      <c r="Z22" s="471"/>
      <c r="AA22" s="112" t="s">
        <v>13</v>
      </c>
      <c r="AB22" s="113" t="s">
        <v>1944</v>
      </c>
      <c r="AC22" s="493" t="str">
        <f>IF(U26="","",IF(U22="","",IF(U22&gt;=U26,"○","×")))</f>
        <v>○</v>
      </c>
    </row>
    <row r="23" spans="2:38" ht="15" customHeight="1" thickBot="1">
      <c r="B23" s="496"/>
      <c r="C23" s="497" t="s">
        <v>1945</v>
      </c>
      <c r="D23" s="497"/>
      <c r="E23" s="497"/>
      <c r="F23" s="497"/>
      <c r="G23" s="497"/>
      <c r="H23" s="497"/>
      <c r="I23" s="497"/>
      <c r="J23" s="497"/>
      <c r="K23" s="497"/>
      <c r="L23" s="497"/>
      <c r="M23" s="497"/>
      <c r="N23" s="497"/>
      <c r="O23" s="497"/>
      <c r="P23" s="497"/>
      <c r="Q23" s="497"/>
      <c r="R23" s="497"/>
      <c r="S23" s="497"/>
      <c r="T23" s="452"/>
      <c r="U23" s="446">
        <v>324012760</v>
      </c>
      <c r="V23" s="447"/>
      <c r="W23" s="447"/>
      <c r="X23" s="447"/>
      <c r="Y23" s="447"/>
      <c r="Z23" s="448"/>
      <c r="AA23" s="112" t="s">
        <v>13</v>
      </c>
      <c r="AB23" s="113"/>
      <c r="AC23" s="495"/>
    </row>
    <row r="24" spans="2:38" ht="15.75" customHeight="1" thickBot="1">
      <c r="B24" s="496"/>
      <c r="C24" s="498" t="s">
        <v>1953</v>
      </c>
      <c r="D24" s="498"/>
      <c r="E24" s="498"/>
      <c r="F24" s="498"/>
      <c r="G24" s="498"/>
      <c r="H24" s="498"/>
      <c r="I24" s="498"/>
      <c r="J24" s="498"/>
      <c r="K24" s="498"/>
      <c r="L24" s="498"/>
      <c r="M24" s="498"/>
      <c r="N24" s="498"/>
      <c r="O24" s="498"/>
      <c r="P24" s="498"/>
      <c r="Q24" s="498"/>
      <c r="R24" s="498"/>
      <c r="S24" s="498"/>
      <c r="T24" s="499"/>
      <c r="U24" s="500">
        <f>N17</f>
        <v>5000000</v>
      </c>
      <c r="V24" s="501"/>
      <c r="W24" s="501"/>
      <c r="X24" s="501"/>
      <c r="Y24" s="501"/>
      <c r="Z24" s="502"/>
      <c r="AA24" s="114" t="s">
        <v>13</v>
      </c>
      <c r="AB24" s="113"/>
      <c r="AC24" s="495"/>
    </row>
    <row r="25" spans="2:38" ht="23.25" customHeight="1" thickBot="1">
      <c r="B25" s="191"/>
      <c r="C25" s="461" t="s">
        <v>2020</v>
      </c>
      <c r="D25" s="462"/>
      <c r="E25" s="462"/>
      <c r="F25" s="462"/>
      <c r="G25" s="462"/>
      <c r="H25" s="462"/>
      <c r="I25" s="462"/>
      <c r="J25" s="462"/>
      <c r="K25" s="462"/>
      <c r="L25" s="462"/>
      <c r="M25" s="462"/>
      <c r="N25" s="462"/>
      <c r="O25" s="462"/>
      <c r="P25" s="462"/>
      <c r="Q25" s="462"/>
      <c r="R25" s="462"/>
      <c r="S25" s="462"/>
      <c r="T25" s="463"/>
      <c r="U25" s="455">
        <v>115656</v>
      </c>
      <c r="V25" s="456"/>
      <c r="W25" s="456"/>
      <c r="X25" s="456"/>
      <c r="Y25" s="456"/>
      <c r="Z25" s="457"/>
      <c r="AA25" s="112" t="s">
        <v>13</v>
      </c>
      <c r="AB25" s="113"/>
      <c r="AC25" s="495"/>
    </row>
    <row r="26" spans="2:38" ht="23.25" customHeight="1" thickBot="1">
      <c r="B26" s="111" t="s">
        <v>1946</v>
      </c>
      <c r="C26" s="503" t="s">
        <v>1947</v>
      </c>
      <c r="D26" s="504"/>
      <c r="E26" s="504"/>
      <c r="F26" s="504"/>
      <c r="G26" s="504"/>
      <c r="H26" s="504"/>
      <c r="I26" s="504"/>
      <c r="J26" s="504"/>
      <c r="K26" s="504"/>
      <c r="L26" s="504"/>
      <c r="M26" s="504"/>
      <c r="N26" s="504"/>
      <c r="O26" s="504"/>
      <c r="P26" s="504"/>
      <c r="Q26" s="504"/>
      <c r="R26" s="504"/>
      <c r="S26" s="504"/>
      <c r="T26" s="504"/>
      <c r="U26" s="469">
        <f>U27-U28-U29</f>
        <v>310254010</v>
      </c>
      <c r="V26" s="470"/>
      <c r="W26" s="470"/>
      <c r="X26" s="470"/>
      <c r="Y26" s="470"/>
      <c r="Z26" s="471"/>
      <c r="AA26" s="115" t="s">
        <v>13</v>
      </c>
      <c r="AB26" s="113" t="s">
        <v>1944</v>
      </c>
      <c r="AC26" s="494"/>
    </row>
    <row r="27" spans="2:38" ht="15" customHeight="1" thickBot="1">
      <c r="B27" s="450"/>
      <c r="C27" s="452" t="s">
        <v>1948</v>
      </c>
      <c r="D27" s="453"/>
      <c r="E27" s="453"/>
      <c r="F27" s="453"/>
      <c r="G27" s="453"/>
      <c r="H27" s="453"/>
      <c r="I27" s="453"/>
      <c r="J27" s="453"/>
      <c r="K27" s="453"/>
      <c r="L27" s="453"/>
      <c r="M27" s="453"/>
      <c r="N27" s="453"/>
      <c r="O27" s="453"/>
      <c r="P27" s="453"/>
      <c r="Q27" s="453"/>
      <c r="R27" s="453"/>
      <c r="S27" s="453"/>
      <c r="T27" s="454"/>
      <c r="U27" s="455">
        <v>323895307</v>
      </c>
      <c r="V27" s="456"/>
      <c r="W27" s="456"/>
      <c r="X27" s="456"/>
      <c r="Y27" s="456"/>
      <c r="Z27" s="457"/>
      <c r="AA27" s="112" t="s">
        <v>13</v>
      </c>
      <c r="AB27" s="116"/>
      <c r="AC27" s="116"/>
    </row>
    <row r="28" spans="2:38" ht="16.5" customHeight="1" thickBot="1">
      <c r="B28" s="450"/>
      <c r="C28" s="458" t="s">
        <v>1954</v>
      </c>
      <c r="D28" s="459"/>
      <c r="E28" s="459"/>
      <c r="F28" s="459"/>
      <c r="G28" s="459"/>
      <c r="H28" s="459"/>
      <c r="I28" s="459"/>
      <c r="J28" s="459"/>
      <c r="K28" s="459"/>
      <c r="L28" s="459"/>
      <c r="M28" s="459"/>
      <c r="N28" s="459"/>
      <c r="O28" s="459"/>
      <c r="P28" s="459"/>
      <c r="Q28" s="459"/>
      <c r="R28" s="459"/>
      <c r="S28" s="459"/>
      <c r="T28" s="460"/>
      <c r="U28" s="455">
        <v>112647</v>
      </c>
      <c r="V28" s="456"/>
      <c r="W28" s="456"/>
      <c r="X28" s="456"/>
      <c r="Y28" s="456"/>
      <c r="Z28" s="457"/>
      <c r="AA28" s="112" t="s">
        <v>13</v>
      </c>
      <c r="AB28" s="116"/>
      <c r="AC28" s="116"/>
    </row>
    <row r="29" spans="2:38" ht="24" customHeight="1" thickBot="1">
      <c r="B29" s="451"/>
      <c r="C29" s="461" t="s">
        <v>2021</v>
      </c>
      <c r="D29" s="462"/>
      <c r="E29" s="462"/>
      <c r="F29" s="462"/>
      <c r="G29" s="462"/>
      <c r="H29" s="462"/>
      <c r="I29" s="462"/>
      <c r="J29" s="462"/>
      <c r="K29" s="462"/>
      <c r="L29" s="462"/>
      <c r="M29" s="462"/>
      <c r="N29" s="462"/>
      <c r="O29" s="462"/>
      <c r="P29" s="462"/>
      <c r="Q29" s="462"/>
      <c r="R29" s="462"/>
      <c r="S29" s="462"/>
      <c r="T29" s="463"/>
      <c r="U29" s="464">
        <v>13528650</v>
      </c>
      <c r="V29" s="465"/>
      <c r="W29" s="465"/>
      <c r="X29" s="465"/>
      <c r="Y29" s="465"/>
      <c r="Z29" s="466"/>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60" t="s">
        <v>1990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5" t="s">
        <v>1937</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102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509">
        <v>7</v>
      </c>
      <c r="F53" s="510"/>
      <c r="G53" s="119" t="s">
        <v>51</v>
      </c>
      <c r="H53" s="509" t="s">
        <v>52</v>
      </c>
      <c r="I53" s="510"/>
      <c r="J53" s="119" t="s">
        <v>53</v>
      </c>
      <c r="K53" s="509" t="s">
        <v>52</v>
      </c>
      <c r="L53" s="510"/>
      <c r="M53" s="119" t="s">
        <v>54</v>
      </c>
      <c r="N53" s="118"/>
      <c r="O53" s="511" t="s">
        <v>55</v>
      </c>
      <c r="P53" s="511"/>
      <c r="Q53" s="511"/>
      <c r="R53" s="512" t="s">
        <v>61</v>
      </c>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56</v>
      </c>
      <c r="P54" s="513"/>
      <c r="Q54" s="513"/>
      <c r="R54" s="514" t="s">
        <v>57</v>
      </c>
      <c r="S54" s="514"/>
      <c r="T54" s="515" t="s">
        <v>58</v>
      </c>
      <c r="U54" s="515"/>
      <c r="V54" s="515"/>
      <c r="W54" s="515"/>
      <c r="X54" s="515"/>
      <c r="Y54" s="516" t="s">
        <v>59</v>
      </c>
      <c r="Z54" s="516"/>
      <c r="AA54" s="515" t="s">
        <v>60</v>
      </c>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94" t="s">
        <v>55</v>
      </c>
      <c r="C58" s="294"/>
      <c r="D58" s="294"/>
      <c r="E58" s="363" t="s">
        <v>1908</v>
      </c>
      <c r="F58" s="363"/>
      <c r="G58" s="363"/>
      <c r="H58" s="524" t="str">
        <f>IF('別紙様式7-1（計画書）'!H63="","",'別紙様式7-1（計画書）'!H63)</f>
        <v>マルマルケアサービス</v>
      </c>
      <c r="I58" s="524"/>
      <c r="J58" s="524"/>
      <c r="K58" s="524"/>
      <c r="L58" s="524"/>
      <c r="M58" s="524"/>
      <c r="N58" s="524"/>
      <c r="O58" s="524"/>
      <c r="P58" s="524"/>
      <c r="Q58" s="524"/>
      <c r="R58" s="294" t="s">
        <v>1910</v>
      </c>
      <c r="S58" s="294"/>
      <c r="T58" s="294"/>
      <c r="U58" s="71" t="s">
        <v>1911</v>
      </c>
      <c r="V58" s="525">
        <f>IF('別紙様式7-1（計画書）'!V63="","",'別紙様式7-1（計画書）'!V63)</f>
        <v>100</v>
      </c>
      <c r="W58" s="525"/>
      <c r="X58" s="72" t="s">
        <v>1912</v>
      </c>
      <c r="Y58" s="525">
        <f>IF('別紙様式7-1（計画書）'!Y63="","",'別紙様式7-1（計画書）'!Y63)</f>
        <v>1234</v>
      </c>
      <c r="Z58" s="526"/>
      <c r="AG58" s="36"/>
      <c r="AH58" s="36"/>
      <c r="AI58" s="36"/>
    </row>
    <row r="59" spans="2:37">
      <c r="B59" s="294"/>
      <c r="C59" s="294"/>
      <c r="D59" s="294"/>
      <c r="E59" s="366" t="s">
        <v>1913</v>
      </c>
      <c r="F59" s="366"/>
      <c r="G59" s="366"/>
      <c r="H59" s="505" t="str">
        <f>IF('別紙様式7-1（計画書）'!H64="","",'別紙様式7-1（計画書）'!H64)</f>
        <v>○○ケアサービス</v>
      </c>
      <c r="I59" s="505"/>
      <c r="J59" s="505"/>
      <c r="K59" s="505"/>
      <c r="L59" s="505"/>
      <c r="M59" s="505"/>
      <c r="N59" s="505"/>
      <c r="O59" s="505"/>
      <c r="P59" s="505"/>
      <c r="Q59" s="505"/>
      <c r="R59" s="294"/>
      <c r="S59" s="294"/>
      <c r="T59" s="294"/>
      <c r="U59" s="506" t="str">
        <f>IF('別紙様式7-1（計画書）'!U64="","",'別紙様式7-1（計画書）'!U64)</f>
        <v>東京都千代田区霞が関 1－2－2　○○ビル18F</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1914</v>
      </c>
      <c r="C61" s="294"/>
      <c r="D61" s="294"/>
      <c r="E61" s="294" t="s">
        <v>57</v>
      </c>
      <c r="F61" s="294"/>
      <c r="G61" s="294"/>
      <c r="H61" s="522" t="str">
        <f>IF('別紙様式7-1（計画書）'!H66="","",'別紙様式7-1（計画書）'!H66)</f>
        <v>代表取締役</v>
      </c>
      <c r="I61" s="522"/>
      <c r="J61" s="522"/>
      <c r="K61" s="522"/>
      <c r="L61" s="522"/>
      <c r="M61" s="522"/>
      <c r="N61" s="522"/>
      <c r="O61" s="294" t="s">
        <v>1915</v>
      </c>
      <c r="P61" s="294"/>
      <c r="Q61" s="294"/>
      <c r="R61" s="363" t="s">
        <v>1908</v>
      </c>
      <c r="S61" s="363"/>
      <c r="T61" s="363"/>
      <c r="U61" s="523" t="str">
        <f>IF('別紙様式7-1（計画書）'!U66="","",'別紙様式7-1（計画書）'!U66)</f>
        <v>コウロウ　タロウ</v>
      </c>
      <c r="V61" s="523"/>
      <c r="W61" s="523"/>
      <c r="X61" s="523"/>
      <c r="Y61" s="523"/>
      <c r="Z61" s="523"/>
      <c r="AA61" s="523"/>
      <c r="AB61" s="377" t="s">
        <v>1917</v>
      </c>
      <c r="AC61" s="378"/>
      <c r="AD61" s="378"/>
      <c r="AE61" s="379"/>
      <c r="AF61" s="520" t="str">
        <f>IF('別紙様式7-1（計画書）'!AF66="","",'別紙様式7-1（計画書）'!AF66)</f>
        <v>03-XXXX-XXXX</v>
      </c>
      <c r="AG61" s="520"/>
      <c r="AH61" s="520"/>
      <c r="AI61" s="520"/>
      <c r="AJ61" s="520"/>
      <c r="AK61" s="520"/>
    </row>
    <row r="62" spans="2:37">
      <c r="B62" s="294"/>
      <c r="C62" s="294"/>
      <c r="D62" s="294"/>
      <c r="E62" s="294" t="s">
        <v>59</v>
      </c>
      <c r="F62" s="294"/>
      <c r="G62" s="294"/>
      <c r="H62" s="520" t="str">
        <f>IF('別紙様式7-1（計画書）'!H67="","",'別紙様式7-1（計画書）'!H67)</f>
        <v>厚労 花子</v>
      </c>
      <c r="I62" s="520"/>
      <c r="J62" s="520"/>
      <c r="K62" s="520"/>
      <c r="L62" s="520"/>
      <c r="M62" s="520"/>
      <c r="N62" s="520"/>
      <c r="O62" s="294"/>
      <c r="P62" s="294"/>
      <c r="Q62" s="294"/>
      <c r="R62" s="366" t="s">
        <v>59</v>
      </c>
      <c r="S62" s="366"/>
      <c r="T62" s="366"/>
      <c r="U62" s="521" t="str">
        <f>IF('別紙様式7-1（計画書）'!U67="","",'別紙様式7-1（計画書）'!U67)</f>
        <v>厚労 太郎</v>
      </c>
      <c r="V62" s="521"/>
      <c r="W62" s="521"/>
      <c r="X62" s="521"/>
      <c r="Y62" s="521"/>
      <c r="Z62" s="521"/>
      <c r="AA62" s="521"/>
      <c r="AB62" s="377" t="s">
        <v>1920</v>
      </c>
      <c r="AC62" s="378"/>
      <c r="AD62" s="378"/>
      <c r="AE62" s="379"/>
      <c r="AF62" s="522" t="str">
        <f>IF('別紙様式7-1（計画書）'!AF67="","",'別紙様式7-1（計画書）'!AF67)</f>
        <v>aaa@aaa.aa.jp</v>
      </c>
      <c r="AG62" s="522"/>
      <c r="AH62" s="522"/>
      <c r="AI62" s="522"/>
      <c r="AJ62" s="522"/>
      <c r="AK62" s="522"/>
    </row>
    <row r="64" spans="2:37" ht="33" customHeight="1" thickBot="1">
      <c r="B64" s="360" t="s">
        <v>2019</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3.5" thickBot="1">
      <c r="B65" s="435" t="s">
        <v>19</v>
      </c>
      <c r="C65" s="436"/>
      <c r="D65" s="436"/>
      <c r="E65" s="437"/>
      <c r="F65" s="517" t="s">
        <v>20</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21</v>
      </c>
      <c r="C66" s="392"/>
      <c r="D66" s="392"/>
      <c r="E66" s="432"/>
      <c r="F66" s="78"/>
      <c r="G66" s="424" t="s">
        <v>22</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23</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24</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26</v>
      </c>
      <c r="C70" s="392"/>
      <c r="D70" s="392"/>
      <c r="E70" s="432"/>
      <c r="F70" s="83"/>
      <c r="G70" s="428" t="s">
        <v>27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28</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29</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30</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31</v>
      </c>
      <c r="C74" s="392"/>
      <c r="D74" s="392"/>
      <c r="E74" s="432"/>
      <c r="F74" s="87"/>
      <c r="G74" s="428" t="s">
        <v>32</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33</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34</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35</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36</v>
      </c>
      <c r="C78" s="392"/>
      <c r="D78" s="392"/>
      <c r="E78" s="432"/>
      <c r="F78" s="83"/>
      <c r="G78" s="426" t="s">
        <v>37</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38</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39</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40</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41</v>
      </c>
      <c r="C82" s="392"/>
      <c r="D82" s="392"/>
      <c r="E82" s="432"/>
      <c r="F82" s="87"/>
      <c r="G82" s="397" t="s">
        <v>42</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43</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44</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45</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46</v>
      </c>
      <c r="C86" s="392"/>
      <c r="D86" s="392"/>
      <c r="E86" s="432"/>
      <c r="F86" s="87"/>
      <c r="G86" s="397" t="s">
        <v>47</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1</v>
      </c>
    </row>
    <row r="87" spans="2:39" ht="13.5" customHeight="1">
      <c r="B87" s="393"/>
      <c r="C87" s="394"/>
      <c r="D87" s="394"/>
      <c r="E87" s="433"/>
      <c r="F87" s="79"/>
      <c r="G87" s="398" t="s">
        <v>48</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49</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50</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146050</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31750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69850</xdr:rowOff>
                  </from>
                  <to>
                    <xdr:col>6</xdr:col>
                    <xdr:colOff>19050</xdr:colOff>
                    <xdr:row>74</xdr:row>
                    <xdr:rowOff>279400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317500</xdr:rowOff>
                  </from>
                  <to>
                    <xdr:col>6</xdr:col>
                    <xdr:colOff>19050</xdr:colOff>
                    <xdr:row>76</xdr:row>
                    <xdr:rowOff>31750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31750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50800</xdr:rowOff>
                  </from>
                  <to>
                    <xdr:col>6</xdr:col>
                    <xdr:colOff>19050</xdr:colOff>
                    <xdr:row>77</xdr:row>
                    <xdr:rowOff>260350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69850</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317500</xdr:rowOff>
                  </from>
                  <to>
                    <xdr:col>6</xdr:col>
                    <xdr:colOff>19050</xdr:colOff>
                    <xdr:row>80</xdr:row>
                    <xdr:rowOff>31750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146050</xdr:rowOff>
                  </from>
                  <to>
                    <xdr:col>6</xdr:col>
                    <xdr:colOff>19050</xdr:colOff>
                    <xdr:row>81</xdr:row>
                    <xdr:rowOff>31750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260350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260350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31750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260350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31750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146050</xdr:rowOff>
                  </from>
                  <to>
                    <xdr:col>6</xdr:col>
                    <xdr:colOff>19050</xdr:colOff>
                    <xdr:row>88</xdr:row>
                    <xdr:rowOff>31750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146050</xdr:rowOff>
                  </from>
                  <to>
                    <xdr:col>6</xdr:col>
                    <xdr:colOff>19050</xdr:colOff>
                    <xdr:row>89</xdr:row>
                    <xdr:rowOff>12700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3203125" defaultRowHeight="13"/>
  <cols>
    <col min="1" max="1" width="8.83203125" style="2" customWidth="1"/>
    <col min="2" max="2" width="18.5" style="2" customWidth="1"/>
    <col min="3" max="3" width="28" style="2" customWidth="1"/>
    <col min="4" max="4" width="42.83203125" style="2" customWidth="1"/>
    <col min="5" max="5" width="37.75" style="2" customWidth="1"/>
    <col min="6" max="6" width="38.58203125" style="2" customWidth="1"/>
    <col min="7" max="7" width="15" style="2" customWidth="1"/>
    <col min="8" max="8" width="39" style="2" customWidth="1"/>
    <col min="9" max="9" width="36.58203125" style="2" customWidth="1"/>
    <col min="10" max="257" width="9" style="3"/>
    <col min="258" max="258" width="7.58203125" style="3" customWidth="1"/>
    <col min="259" max="259" width="12.58203125" style="3" customWidth="1"/>
    <col min="260" max="260" width="16.08203125" style="3" customWidth="1"/>
    <col min="261" max="261" width="40.5" style="3" bestFit="1" customWidth="1"/>
    <col min="262" max="262" width="55.58203125" style="3" customWidth="1"/>
    <col min="263" max="263" width="18.58203125" style="3" customWidth="1"/>
    <col min="264" max="264" width="20.58203125" style="3" customWidth="1"/>
    <col min="265" max="265" width="22.58203125" style="3" customWidth="1"/>
    <col min="266" max="513" width="9" style="3"/>
    <col min="514" max="514" width="7.58203125" style="3" customWidth="1"/>
    <col min="515" max="515" width="12.58203125" style="3" customWidth="1"/>
    <col min="516" max="516" width="16.08203125" style="3" customWidth="1"/>
    <col min="517" max="517" width="40.5" style="3" bestFit="1" customWidth="1"/>
    <col min="518" max="518" width="55.58203125" style="3" customWidth="1"/>
    <col min="519" max="519" width="18.58203125" style="3" customWidth="1"/>
    <col min="520" max="520" width="20.58203125" style="3" customWidth="1"/>
    <col min="521" max="521" width="22.58203125" style="3" customWidth="1"/>
    <col min="522" max="769" width="9" style="3"/>
    <col min="770" max="770" width="7.58203125" style="3" customWidth="1"/>
    <col min="771" max="771" width="12.58203125" style="3" customWidth="1"/>
    <col min="772" max="772" width="16.08203125" style="3" customWidth="1"/>
    <col min="773" max="773" width="40.5" style="3" bestFit="1" customWidth="1"/>
    <col min="774" max="774" width="55.58203125" style="3" customWidth="1"/>
    <col min="775" max="775" width="18.58203125" style="3" customWidth="1"/>
    <col min="776" max="776" width="20.58203125" style="3" customWidth="1"/>
    <col min="777" max="777" width="22.58203125" style="3" customWidth="1"/>
    <col min="778" max="1025" width="9" style="3"/>
    <col min="1026" max="1026" width="7.58203125" style="3" customWidth="1"/>
    <col min="1027" max="1027" width="12.58203125" style="3" customWidth="1"/>
    <col min="1028" max="1028" width="16.08203125" style="3" customWidth="1"/>
    <col min="1029" max="1029" width="40.5" style="3" bestFit="1" customWidth="1"/>
    <col min="1030" max="1030" width="55.58203125" style="3" customWidth="1"/>
    <col min="1031" max="1031" width="18.58203125" style="3" customWidth="1"/>
    <col min="1032" max="1032" width="20.58203125" style="3" customWidth="1"/>
    <col min="1033" max="1033" width="22.58203125" style="3" customWidth="1"/>
    <col min="1034" max="1281" width="9" style="3"/>
    <col min="1282" max="1282" width="7.58203125" style="3" customWidth="1"/>
    <col min="1283" max="1283" width="12.58203125" style="3" customWidth="1"/>
    <col min="1284" max="1284" width="16.08203125" style="3" customWidth="1"/>
    <col min="1285" max="1285" width="40.5" style="3" bestFit="1" customWidth="1"/>
    <col min="1286" max="1286" width="55.58203125" style="3" customWidth="1"/>
    <col min="1287" max="1287" width="18.58203125" style="3" customWidth="1"/>
    <col min="1288" max="1288" width="20.58203125" style="3" customWidth="1"/>
    <col min="1289" max="1289" width="22.58203125" style="3" customWidth="1"/>
    <col min="1290" max="1537" width="9" style="3"/>
    <col min="1538" max="1538" width="7.58203125" style="3" customWidth="1"/>
    <col min="1539" max="1539" width="12.58203125" style="3" customWidth="1"/>
    <col min="1540" max="1540" width="16.08203125" style="3" customWidth="1"/>
    <col min="1541" max="1541" width="40.5" style="3" bestFit="1" customWidth="1"/>
    <col min="1542" max="1542" width="55.58203125" style="3" customWidth="1"/>
    <col min="1543" max="1543" width="18.58203125" style="3" customWidth="1"/>
    <col min="1544" max="1544" width="20.58203125" style="3" customWidth="1"/>
    <col min="1545" max="1545" width="22.58203125" style="3" customWidth="1"/>
    <col min="1546" max="1793" width="9" style="3"/>
    <col min="1794" max="1794" width="7.58203125" style="3" customWidth="1"/>
    <col min="1795" max="1795" width="12.58203125" style="3" customWidth="1"/>
    <col min="1796" max="1796" width="16.08203125" style="3" customWidth="1"/>
    <col min="1797" max="1797" width="40.5" style="3" bestFit="1" customWidth="1"/>
    <col min="1798" max="1798" width="55.58203125" style="3" customWidth="1"/>
    <col min="1799" max="1799" width="18.58203125" style="3" customWidth="1"/>
    <col min="1800" max="1800" width="20.58203125" style="3" customWidth="1"/>
    <col min="1801" max="1801" width="22.58203125" style="3" customWidth="1"/>
    <col min="1802" max="2049" width="9" style="3"/>
    <col min="2050" max="2050" width="7.58203125" style="3" customWidth="1"/>
    <col min="2051" max="2051" width="12.58203125" style="3" customWidth="1"/>
    <col min="2052" max="2052" width="16.08203125" style="3" customWidth="1"/>
    <col min="2053" max="2053" width="40.5" style="3" bestFit="1" customWidth="1"/>
    <col min="2054" max="2054" width="55.58203125" style="3" customWidth="1"/>
    <col min="2055" max="2055" width="18.58203125" style="3" customWidth="1"/>
    <col min="2056" max="2056" width="20.58203125" style="3" customWidth="1"/>
    <col min="2057" max="2057" width="22.58203125" style="3" customWidth="1"/>
    <col min="2058" max="2305" width="9" style="3"/>
    <col min="2306" max="2306" width="7.58203125" style="3" customWidth="1"/>
    <col min="2307" max="2307" width="12.58203125" style="3" customWidth="1"/>
    <col min="2308" max="2308" width="16.08203125" style="3" customWidth="1"/>
    <col min="2309" max="2309" width="40.5" style="3" bestFit="1" customWidth="1"/>
    <col min="2310" max="2310" width="55.58203125" style="3" customWidth="1"/>
    <col min="2311" max="2311" width="18.58203125" style="3" customWidth="1"/>
    <col min="2312" max="2312" width="20.58203125" style="3" customWidth="1"/>
    <col min="2313" max="2313" width="22.58203125" style="3" customWidth="1"/>
    <col min="2314" max="2561" width="9" style="3"/>
    <col min="2562" max="2562" width="7.58203125" style="3" customWidth="1"/>
    <col min="2563" max="2563" width="12.58203125" style="3" customWidth="1"/>
    <col min="2564" max="2564" width="16.08203125" style="3" customWidth="1"/>
    <col min="2565" max="2565" width="40.5" style="3" bestFit="1" customWidth="1"/>
    <col min="2566" max="2566" width="55.58203125" style="3" customWidth="1"/>
    <col min="2567" max="2567" width="18.58203125" style="3" customWidth="1"/>
    <col min="2568" max="2568" width="20.58203125" style="3" customWidth="1"/>
    <col min="2569" max="2569" width="22.58203125" style="3" customWidth="1"/>
    <col min="2570" max="2817" width="9" style="3"/>
    <col min="2818" max="2818" width="7.58203125" style="3" customWidth="1"/>
    <col min="2819" max="2819" width="12.58203125" style="3" customWidth="1"/>
    <col min="2820" max="2820" width="16.08203125" style="3" customWidth="1"/>
    <col min="2821" max="2821" width="40.5" style="3" bestFit="1" customWidth="1"/>
    <col min="2822" max="2822" width="55.58203125" style="3" customWidth="1"/>
    <col min="2823" max="2823" width="18.58203125" style="3" customWidth="1"/>
    <col min="2824" max="2824" width="20.58203125" style="3" customWidth="1"/>
    <col min="2825" max="2825" width="22.58203125" style="3" customWidth="1"/>
    <col min="2826" max="3073" width="9" style="3"/>
    <col min="3074" max="3074" width="7.58203125" style="3" customWidth="1"/>
    <col min="3075" max="3075" width="12.58203125" style="3" customWidth="1"/>
    <col min="3076" max="3076" width="16.08203125" style="3" customWidth="1"/>
    <col min="3077" max="3077" width="40.5" style="3" bestFit="1" customWidth="1"/>
    <col min="3078" max="3078" width="55.58203125" style="3" customWidth="1"/>
    <col min="3079" max="3079" width="18.58203125" style="3" customWidth="1"/>
    <col min="3080" max="3080" width="20.58203125" style="3" customWidth="1"/>
    <col min="3081" max="3081" width="22.58203125" style="3" customWidth="1"/>
    <col min="3082" max="3329" width="9" style="3"/>
    <col min="3330" max="3330" width="7.58203125" style="3" customWidth="1"/>
    <col min="3331" max="3331" width="12.58203125" style="3" customWidth="1"/>
    <col min="3332" max="3332" width="16.08203125" style="3" customWidth="1"/>
    <col min="3333" max="3333" width="40.5" style="3" bestFit="1" customWidth="1"/>
    <col min="3334" max="3334" width="55.58203125" style="3" customWidth="1"/>
    <col min="3335" max="3335" width="18.58203125" style="3" customWidth="1"/>
    <col min="3336" max="3336" width="20.58203125" style="3" customWidth="1"/>
    <col min="3337" max="3337" width="22.58203125" style="3" customWidth="1"/>
    <col min="3338" max="3585" width="9" style="3"/>
    <col min="3586" max="3586" width="7.58203125" style="3" customWidth="1"/>
    <col min="3587" max="3587" width="12.58203125" style="3" customWidth="1"/>
    <col min="3588" max="3588" width="16.08203125" style="3" customWidth="1"/>
    <col min="3589" max="3589" width="40.5" style="3" bestFit="1" customWidth="1"/>
    <col min="3590" max="3590" width="55.58203125" style="3" customWidth="1"/>
    <col min="3591" max="3591" width="18.58203125" style="3" customWidth="1"/>
    <col min="3592" max="3592" width="20.58203125" style="3" customWidth="1"/>
    <col min="3593" max="3593" width="22.58203125" style="3" customWidth="1"/>
    <col min="3594" max="3841" width="9" style="3"/>
    <col min="3842" max="3842" width="7.58203125" style="3" customWidth="1"/>
    <col min="3843" max="3843" width="12.58203125" style="3" customWidth="1"/>
    <col min="3844" max="3844" width="16.08203125" style="3" customWidth="1"/>
    <col min="3845" max="3845" width="40.5" style="3" bestFit="1" customWidth="1"/>
    <col min="3846" max="3846" width="55.58203125" style="3" customWidth="1"/>
    <col min="3847" max="3847" width="18.58203125" style="3" customWidth="1"/>
    <col min="3848" max="3848" width="20.58203125" style="3" customWidth="1"/>
    <col min="3849" max="3849" width="22.58203125" style="3" customWidth="1"/>
    <col min="3850" max="4097" width="9" style="3"/>
    <col min="4098" max="4098" width="7.58203125" style="3" customWidth="1"/>
    <col min="4099" max="4099" width="12.58203125" style="3" customWidth="1"/>
    <col min="4100" max="4100" width="16.08203125" style="3" customWidth="1"/>
    <col min="4101" max="4101" width="40.5" style="3" bestFit="1" customWidth="1"/>
    <col min="4102" max="4102" width="55.58203125" style="3" customWidth="1"/>
    <col min="4103" max="4103" width="18.58203125" style="3" customWidth="1"/>
    <col min="4104" max="4104" width="20.58203125" style="3" customWidth="1"/>
    <col min="4105" max="4105" width="22.58203125" style="3" customWidth="1"/>
    <col min="4106" max="4353" width="9" style="3"/>
    <col min="4354" max="4354" width="7.58203125" style="3" customWidth="1"/>
    <col min="4355" max="4355" width="12.58203125" style="3" customWidth="1"/>
    <col min="4356" max="4356" width="16.08203125" style="3" customWidth="1"/>
    <col min="4357" max="4357" width="40.5" style="3" bestFit="1" customWidth="1"/>
    <col min="4358" max="4358" width="55.58203125" style="3" customWidth="1"/>
    <col min="4359" max="4359" width="18.58203125" style="3" customWidth="1"/>
    <col min="4360" max="4360" width="20.58203125" style="3" customWidth="1"/>
    <col min="4361" max="4361" width="22.58203125" style="3" customWidth="1"/>
    <col min="4362" max="4609" width="9" style="3"/>
    <col min="4610" max="4610" width="7.58203125" style="3" customWidth="1"/>
    <col min="4611" max="4611" width="12.58203125" style="3" customWidth="1"/>
    <col min="4612" max="4612" width="16.08203125" style="3" customWidth="1"/>
    <col min="4613" max="4613" width="40.5" style="3" bestFit="1" customWidth="1"/>
    <col min="4614" max="4614" width="55.58203125" style="3" customWidth="1"/>
    <col min="4615" max="4615" width="18.58203125" style="3" customWidth="1"/>
    <col min="4616" max="4616" width="20.58203125" style="3" customWidth="1"/>
    <col min="4617" max="4617" width="22.58203125" style="3" customWidth="1"/>
    <col min="4618" max="4865" width="9" style="3"/>
    <col min="4866" max="4866" width="7.58203125" style="3" customWidth="1"/>
    <col min="4867" max="4867" width="12.58203125" style="3" customWidth="1"/>
    <col min="4868" max="4868" width="16.08203125" style="3" customWidth="1"/>
    <col min="4869" max="4869" width="40.5" style="3" bestFit="1" customWidth="1"/>
    <col min="4870" max="4870" width="55.58203125" style="3" customWidth="1"/>
    <col min="4871" max="4871" width="18.58203125" style="3" customWidth="1"/>
    <col min="4872" max="4872" width="20.58203125" style="3" customWidth="1"/>
    <col min="4873" max="4873" width="22.58203125" style="3" customWidth="1"/>
    <col min="4874" max="5121" width="9" style="3"/>
    <col min="5122" max="5122" width="7.58203125" style="3" customWidth="1"/>
    <col min="5123" max="5123" width="12.58203125" style="3" customWidth="1"/>
    <col min="5124" max="5124" width="16.08203125" style="3" customWidth="1"/>
    <col min="5125" max="5125" width="40.5" style="3" bestFit="1" customWidth="1"/>
    <col min="5126" max="5126" width="55.58203125" style="3" customWidth="1"/>
    <col min="5127" max="5127" width="18.58203125" style="3" customWidth="1"/>
    <col min="5128" max="5128" width="20.58203125" style="3" customWidth="1"/>
    <col min="5129" max="5129" width="22.58203125" style="3" customWidth="1"/>
    <col min="5130" max="5377" width="9" style="3"/>
    <col min="5378" max="5378" width="7.58203125" style="3" customWidth="1"/>
    <col min="5379" max="5379" width="12.58203125" style="3" customWidth="1"/>
    <col min="5380" max="5380" width="16.08203125" style="3" customWidth="1"/>
    <col min="5381" max="5381" width="40.5" style="3" bestFit="1" customWidth="1"/>
    <col min="5382" max="5382" width="55.58203125" style="3" customWidth="1"/>
    <col min="5383" max="5383" width="18.58203125" style="3" customWidth="1"/>
    <col min="5384" max="5384" width="20.58203125" style="3" customWidth="1"/>
    <col min="5385" max="5385" width="22.58203125" style="3" customWidth="1"/>
    <col min="5386" max="5633" width="9" style="3"/>
    <col min="5634" max="5634" width="7.58203125" style="3" customWidth="1"/>
    <col min="5635" max="5635" width="12.58203125" style="3" customWidth="1"/>
    <col min="5636" max="5636" width="16.08203125" style="3" customWidth="1"/>
    <col min="5637" max="5637" width="40.5" style="3" bestFit="1" customWidth="1"/>
    <col min="5638" max="5638" width="55.58203125" style="3" customWidth="1"/>
    <col min="5639" max="5639" width="18.58203125" style="3" customWidth="1"/>
    <col min="5640" max="5640" width="20.58203125" style="3" customWidth="1"/>
    <col min="5641" max="5641" width="22.58203125" style="3" customWidth="1"/>
    <col min="5642" max="5889" width="9" style="3"/>
    <col min="5890" max="5890" width="7.58203125" style="3" customWidth="1"/>
    <col min="5891" max="5891" width="12.58203125" style="3" customWidth="1"/>
    <col min="5892" max="5892" width="16.08203125" style="3" customWidth="1"/>
    <col min="5893" max="5893" width="40.5" style="3" bestFit="1" customWidth="1"/>
    <col min="5894" max="5894" width="55.58203125" style="3" customWidth="1"/>
    <col min="5895" max="5895" width="18.58203125" style="3" customWidth="1"/>
    <col min="5896" max="5896" width="20.58203125" style="3" customWidth="1"/>
    <col min="5897" max="5897" width="22.58203125" style="3" customWidth="1"/>
    <col min="5898" max="6145" width="9" style="3"/>
    <col min="6146" max="6146" width="7.58203125" style="3" customWidth="1"/>
    <col min="6147" max="6147" width="12.58203125" style="3" customWidth="1"/>
    <col min="6148" max="6148" width="16.08203125" style="3" customWidth="1"/>
    <col min="6149" max="6149" width="40.5" style="3" bestFit="1" customWidth="1"/>
    <col min="6150" max="6150" width="55.58203125" style="3" customWidth="1"/>
    <col min="6151" max="6151" width="18.58203125" style="3" customWidth="1"/>
    <col min="6152" max="6152" width="20.58203125" style="3" customWidth="1"/>
    <col min="6153" max="6153" width="22.58203125" style="3" customWidth="1"/>
    <col min="6154" max="6401" width="9" style="3"/>
    <col min="6402" max="6402" width="7.58203125" style="3" customWidth="1"/>
    <col min="6403" max="6403" width="12.58203125" style="3" customWidth="1"/>
    <col min="6404" max="6404" width="16.08203125" style="3" customWidth="1"/>
    <col min="6405" max="6405" width="40.5" style="3" bestFit="1" customWidth="1"/>
    <col min="6406" max="6406" width="55.58203125" style="3" customWidth="1"/>
    <col min="6407" max="6407" width="18.58203125" style="3" customWidth="1"/>
    <col min="6408" max="6408" width="20.58203125" style="3" customWidth="1"/>
    <col min="6409" max="6409" width="22.58203125" style="3" customWidth="1"/>
    <col min="6410" max="6657" width="9" style="3"/>
    <col min="6658" max="6658" width="7.58203125" style="3" customWidth="1"/>
    <col min="6659" max="6659" width="12.58203125" style="3" customWidth="1"/>
    <col min="6660" max="6660" width="16.08203125" style="3" customWidth="1"/>
    <col min="6661" max="6661" width="40.5" style="3" bestFit="1" customWidth="1"/>
    <col min="6662" max="6662" width="55.58203125" style="3" customWidth="1"/>
    <col min="6663" max="6663" width="18.58203125" style="3" customWidth="1"/>
    <col min="6664" max="6664" width="20.58203125" style="3" customWidth="1"/>
    <col min="6665" max="6665" width="22.58203125" style="3" customWidth="1"/>
    <col min="6666" max="6913" width="9" style="3"/>
    <col min="6914" max="6914" width="7.58203125" style="3" customWidth="1"/>
    <col min="6915" max="6915" width="12.58203125" style="3" customWidth="1"/>
    <col min="6916" max="6916" width="16.08203125" style="3" customWidth="1"/>
    <col min="6917" max="6917" width="40.5" style="3" bestFit="1" customWidth="1"/>
    <col min="6918" max="6918" width="55.58203125" style="3" customWidth="1"/>
    <col min="6919" max="6919" width="18.58203125" style="3" customWidth="1"/>
    <col min="6920" max="6920" width="20.58203125" style="3" customWidth="1"/>
    <col min="6921" max="6921" width="22.58203125" style="3" customWidth="1"/>
    <col min="6922" max="7169" width="9" style="3"/>
    <col min="7170" max="7170" width="7.58203125" style="3" customWidth="1"/>
    <col min="7171" max="7171" width="12.58203125" style="3" customWidth="1"/>
    <col min="7172" max="7172" width="16.08203125" style="3" customWidth="1"/>
    <col min="7173" max="7173" width="40.5" style="3" bestFit="1" customWidth="1"/>
    <col min="7174" max="7174" width="55.58203125" style="3" customWidth="1"/>
    <col min="7175" max="7175" width="18.58203125" style="3" customWidth="1"/>
    <col min="7176" max="7176" width="20.58203125" style="3" customWidth="1"/>
    <col min="7177" max="7177" width="22.58203125" style="3" customWidth="1"/>
    <col min="7178" max="7425" width="9" style="3"/>
    <col min="7426" max="7426" width="7.58203125" style="3" customWidth="1"/>
    <col min="7427" max="7427" width="12.58203125" style="3" customWidth="1"/>
    <col min="7428" max="7428" width="16.08203125" style="3" customWidth="1"/>
    <col min="7429" max="7429" width="40.5" style="3" bestFit="1" customWidth="1"/>
    <col min="7430" max="7430" width="55.58203125" style="3" customWidth="1"/>
    <col min="7431" max="7431" width="18.58203125" style="3" customWidth="1"/>
    <col min="7432" max="7432" width="20.58203125" style="3" customWidth="1"/>
    <col min="7433" max="7433" width="22.58203125" style="3" customWidth="1"/>
    <col min="7434" max="7681" width="9" style="3"/>
    <col min="7682" max="7682" width="7.58203125" style="3" customWidth="1"/>
    <col min="7683" max="7683" width="12.58203125" style="3" customWidth="1"/>
    <col min="7684" max="7684" width="16.08203125" style="3" customWidth="1"/>
    <col min="7685" max="7685" width="40.5" style="3" bestFit="1" customWidth="1"/>
    <col min="7686" max="7686" width="55.58203125" style="3" customWidth="1"/>
    <col min="7687" max="7687" width="18.58203125" style="3" customWidth="1"/>
    <col min="7688" max="7688" width="20.58203125" style="3" customWidth="1"/>
    <col min="7689" max="7689" width="22.58203125" style="3" customWidth="1"/>
    <col min="7690" max="7937" width="9" style="3"/>
    <col min="7938" max="7938" width="7.58203125" style="3" customWidth="1"/>
    <col min="7939" max="7939" width="12.58203125" style="3" customWidth="1"/>
    <col min="7940" max="7940" width="16.08203125" style="3" customWidth="1"/>
    <col min="7941" max="7941" width="40.5" style="3" bestFit="1" customWidth="1"/>
    <col min="7942" max="7942" width="55.58203125" style="3" customWidth="1"/>
    <col min="7943" max="7943" width="18.58203125" style="3" customWidth="1"/>
    <col min="7944" max="7944" width="20.58203125" style="3" customWidth="1"/>
    <col min="7945" max="7945" width="22.58203125" style="3" customWidth="1"/>
    <col min="7946" max="8193" width="9" style="3"/>
    <col min="8194" max="8194" width="7.58203125" style="3" customWidth="1"/>
    <col min="8195" max="8195" width="12.58203125" style="3" customWidth="1"/>
    <col min="8196" max="8196" width="16.08203125" style="3" customWidth="1"/>
    <col min="8197" max="8197" width="40.5" style="3" bestFit="1" customWidth="1"/>
    <col min="8198" max="8198" width="55.58203125" style="3" customWidth="1"/>
    <col min="8199" max="8199" width="18.58203125" style="3" customWidth="1"/>
    <col min="8200" max="8200" width="20.58203125" style="3" customWidth="1"/>
    <col min="8201" max="8201" width="22.58203125" style="3" customWidth="1"/>
    <col min="8202" max="8449" width="9" style="3"/>
    <col min="8450" max="8450" width="7.58203125" style="3" customWidth="1"/>
    <col min="8451" max="8451" width="12.58203125" style="3" customWidth="1"/>
    <col min="8452" max="8452" width="16.08203125" style="3" customWidth="1"/>
    <col min="8453" max="8453" width="40.5" style="3" bestFit="1" customWidth="1"/>
    <col min="8454" max="8454" width="55.58203125" style="3" customWidth="1"/>
    <col min="8455" max="8455" width="18.58203125" style="3" customWidth="1"/>
    <col min="8456" max="8456" width="20.58203125" style="3" customWidth="1"/>
    <col min="8457" max="8457" width="22.58203125" style="3" customWidth="1"/>
    <col min="8458" max="8705" width="9" style="3"/>
    <col min="8706" max="8706" width="7.58203125" style="3" customWidth="1"/>
    <col min="8707" max="8707" width="12.58203125" style="3" customWidth="1"/>
    <col min="8708" max="8708" width="16.08203125" style="3" customWidth="1"/>
    <col min="8709" max="8709" width="40.5" style="3" bestFit="1" customWidth="1"/>
    <col min="8710" max="8710" width="55.58203125" style="3" customWidth="1"/>
    <col min="8711" max="8711" width="18.58203125" style="3" customWidth="1"/>
    <col min="8712" max="8712" width="20.58203125" style="3" customWidth="1"/>
    <col min="8713" max="8713" width="22.58203125" style="3" customWidth="1"/>
    <col min="8714" max="8961" width="9" style="3"/>
    <col min="8962" max="8962" width="7.58203125" style="3" customWidth="1"/>
    <col min="8963" max="8963" width="12.58203125" style="3" customWidth="1"/>
    <col min="8964" max="8964" width="16.08203125" style="3" customWidth="1"/>
    <col min="8965" max="8965" width="40.5" style="3" bestFit="1" customWidth="1"/>
    <col min="8966" max="8966" width="55.58203125" style="3" customWidth="1"/>
    <col min="8967" max="8967" width="18.58203125" style="3" customWidth="1"/>
    <col min="8968" max="8968" width="20.58203125" style="3" customWidth="1"/>
    <col min="8969" max="8969" width="22.58203125" style="3" customWidth="1"/>
    <col min="8970" max="9217" width="9" style="3"/>
    <col min="9218" max="9218" width="7.58203125" style="3" customWidth="1"/>
    <col min="9219" max="9219" width="12.58203125" style="3" customWidth="1"/>
    <col min="9220" max="9220" width="16.08203125" style="3" customWidth="1"/>
    <col min="9221" max="9221" width="40.5" style="3" bestFit="1" customWidth="1"/>
    <col min="9222" max="9222" width="55.58203125" style="3" customWidth="1"/>
    <col min="9223" max="9223" width="18.58203125" style="3" customWidth="1"/>
    <col min="9224" max="9224" width="20.58203125" style="3" customWidth="1"/>
    <col min="9225" max="9225" width="22.58203125" style="3" customWidth="1"/>
    <col min="9226" max="9473" width="9" style="3"/>
    <col min="9474" max="9474" width="7.58203125" style="3" customWidth="1"/>
    <col min="9475" max="9475" width="12.58203125" style="3" customWidth="1"/>
    <col min="9476" max="9476" width="16.08203125" style="3" customWidth="1"/>
    <col min="9477" max="9477" width="40.5" style="3" bestFit="1" customWidth="1"/>
    <col min="9478" max="9478" width="55.58203125" style="3" customWidth="1"/>
    <col min="9479" max="9479" width="18.58203125" style="3" customWidth="1"/>
    <col min="9480" max="9480" width="20.58203125" style="3" customWidth="1"/>
    <col min="9481" max="9481" width="22.58203125" style="3" customWidth="1"/>
    <col min="9482" max="9729" width="9" style="3"/>
    <col min="9730" max="9730" width="7.58203125" style="3" customWidth="1"/>
    <col min="9731" max="9731" width="12.58203125" style="3" customWidth="1"/>
    <col min="9732" max="9732" width="16.08203125" style="3" customWidth="1"/>
    <col min="9733" max="9733" width="40.5" style="3" bestFit="1" customWidth="1"/>
    <col min="9734" max="9734" width="55.58203125" style="3" customWidth="1"/>
    <col min="9735" max="9735" width="18.58203125" style="3" customWidth="1"/>
    <col min="9736" max="9736" width="20.58203125" style="3" customWidth="1"/>
    <col min="9737" max="9737" width="22.58203125" style="3" customWidth="1"/>
    <col min="9738" max="9985" width="9" style="3"/>
    <col min="9986" max="9986" width="7.58203125" style="3" customWidth="1"/>
    <col min="9987" max="9987" width="12.58203125" style="3" customWidth="1"/>
    <col min="9988" max="9988" width="16.08203125" style="3" customWidth="1"/>
    <col min="9989" max="9989" width="40.5" style="3" bestFit="1" customWidth="1"/>
    <col min="9990" max="9990" width="55.58203125" style="3" customWidth="1"/>
    <col min="9991" max="9991" width="18.58203125" style="3" customWidth="1"/>
    <col min="9992" max="9992" width="20.58203125" style="3" customWidth="1"/>
    <col min="9993" max="9993" width="22.58203125" style="3" customWidth="1"/>
    <col min="9994" max="10241" width="9" style="3"/>
    <col min="10242" max="10242" width="7.58203125" style="3" customWidth="1"/>
    <col min="10243" max="10243" width="12.58203125" style="3" customWidth="1"/>
    <col min="10244" max="10244" width="16.08203125" style="3" customWidth="1"/>
    <col min="10245" max="10245" width="40.5" style="3" bestFit="1" customWidth="1"/>
    <col min="10246" max="10246" width="55.58203125" style="3" customWidth="1"/>
    <col min="10247" max="10247" width="18.58203125" style="3" customWidth="1"/>
    <col min="10248" max="10248" width="20.58203125" style="3" customWidth="1"/>
    <col min="10249" max="10249" width="22.58203125" style="3" customWidth="1"/>
    <col min="10250" max="10497" width="9" style="3"/>
    <col min="10498" max="10498" width="7.58203125" style="3" customWidth="1"/>
    <col min="10499" max="10499" width="12.58203125" style="3" customWidth="1"/>
    <col min="10500" max="10500" width="16.08203125" style="3" customWidth="1"/>
    <col min="10501" max="10501" width="40.5" style="3" bestFit="1" customWidth="1"/>
    <col min="10502" max="10502" width="55.58203125" style="3" customWidth="1"/>
    <col min="10503" max="10503" width="18.58203125" style="3" customWidth="1"/>
    <col min="10504" max="10504" width="20.58203125" style="3" customWidth="1"/>
    <col min="10505" max="10505" width="22.58203125" style="3" customWidth="1"/>
    <col min="10506" max="10753" width="9" style="3"/>
    <col min="10754" max="10754" width="7.58203125" style="3" customWidth="1"/>
    <col min="10755" max="10755" width="12.58203125" style="3" customWidth="1"/>
    <col min="10756" max="10756" width="16.08203125" style="3" customWidth="1"/>
    <col min="10757" max="10757" width="40.5" style="3" bestFit="1" customWidth="1"/>
    <col min="10758" max="10758" width="55.58203125" style="3" customWidth="1"/>
    <col min="10759" max="10759" width="18.58203125" style="3" customWidth="1"/>
    <col min="10760" max="10760" width="20.58203125" style="3" customWidth="1"/>
    <col min="10761" max="10761" width="22.58203125" style="3" customWidth="1"/>
    <col min="10762" max="11009" width="9" style="3"/>
    <col min="11010" max="11010" width="7.58203125" style="3" customWidth="1"/>
    <col min="11011" max="11011" width="12.58203125" style="3" customWidth="1"/>
    <col min="11012" max="11012" width="16.08203125" style="3" customWidth="1"/>
    <col min="11013" max="11013" width="40.5" style="3" bestFit="1" customWidth="1"/>
    <col min="11014" max="11014" width="55.58203125" style="3" customWidth="1"/>
    <col min="11015" max="11015" width="18.58203125" style="3" customWidth="1"/>
    <col min="11016" max="11016" width="20.58203125" style="3" customWidth="1"/>
    <col min="11017" max="11017" width="22.58203125" style="3" customWidth="1"/>
    <col min="11018" max="11265" width="9" style="3"/>
    <col min="11266" max="11266" width="7.58203125" style="3" customWidth="1"/>
    <col min="11267" max="11267" width="12.58203125" style="3" customWidth="1"/>
    <col min="11268" max="11268" width="16.08203125" style="3" customWidth="1"/>
    <col min="11269" max="11269" width="40.5" style="3" bestFit="1" customWidth="1"/>
    <col min="11270" max="11270" width="55.58203125" style="3" customWidth="1"/>
    <col min="11271" max="11271" width="18.58203125" style="3" customWidth="1"/>
    <col min="11272" max="11272" width="20.58203125" style="3" customWidth="1"/>
    <col min="11273" max="11273" width="22.58203125" style="3" customWidth="1"/>
    <col min="11274" max="11521" width="9" style="3"/>
    <col min="11522" max="11522" width="7.58203125" style="3" customWidth="1"/>
    <col min="11523" max="11523" width="12.58203125" style="3" customWidth="1"/>
    <col min="11524" max="11524" width="16.08203125" style="3" customWidth="1"/>
    <col min="11525" max="11525" width="40.5" style="3" bestFit="1" customWidth="1"/>
    <col min="11526" max="11526" width="55.58203125" style="3" customWidth="1"/>
    <col min="11527" max="11527" width="18.58203125" style="3" customWidth="1"/>
    <col min="11528" max="11528" width="20.58203125" style="3" customWidth="1"/>
    <col min="11529" max="11529" width="22.58203125" style="3" customWidth="1"/>
    <col min="11530" max="11777" width="9" style="3"/>
    <col min="11778" max="11778" width="7.58203125" style="3" customWidth="1"/>
    <col min="11779" max="11779" width="12.58203125" style="3" customWidth="1"/>
    <col min="11780" max="11780" width="16.08203125" style="3" customWidth="1"/>
    <col min="11781" max="11781" width="40.5" style="3" bestFit="1" customWidth="1"/>
    <col min="11782" max="11782" width="55.58203125" style="3" customWidth="1"/>
    <col min="11783" max="11783" width="18.58203125" style="3" customWidth="1"/>
    <col min="11784" max="11784" width="20.58203125" style="3" customWidth="1"/>
    <col min="11785" max="11785" width="22.58203125" style="3" customWidth="1"/>
    <col min="11786" max="12033" width="9" style="3"/>
    <col min="12034" max="12034" width="7.58203125" style="3" customWidth="1"/>
    <col min="12035" max="12035" width="12.58203125" style="3" customWidth="1"/>
    <col min="12036" max="12036" width="16.08203125" style="3" customWidth="1"/>
    <col min="12037" max="12037" width="40.5" style="3" bestFit="1" customWidth="1"/>
    <col min="12038" max="12038" width="55.58203125" style="3" customWidth="1"/>
    <col min="12039" max="12039" width="18.58203125" style="3" customWidth="1"/>
    <col min="12040" max="12040" width="20.58203125" style="3" customWidth="1"/>
    <col min="12041" max="12041" width="22.58203125" style="3" customWidth="1"/>
    <col min="12042" max="12289" width="9" style="3"/>
    <col min="12290" max="12290" width="7.58203125" style="3" customWidth="1"/>
    <col min="12291" max="12291" width="12.58203125" style="3" customWidth="1"/>
    <col min="12292" max="12292" width="16.08203125" style="3" customWidth="1"/>
    <col min="12293" max="12293" width="40.5" style="3" bestFit="1" customWidth="1"/>
    <col min="12294" max="12294" width="55.58203125" style="3" customWidth="1"/>
    <col min="12295" max="12295" width="18.58203125" style="3" customWidth="1"/>
    <col min="12296" max="12296" width="20.58203125" style="3" customWidth="1"/>
    <col min="12297" max="12297" width="22.58203125" style="3" customWidth="1"/>
    <col min="12298" max="12545" width="9" style="3"/>
    <col min="12546" max="12546" width="7.58203125" style="3" customWidth="1"/>
    <col min="12547" max="12547" width="12.58203125" style="3" customWidth="1"/>
    <col min="12548" max="12548" width="16.08203125" style="3" customWidth="1"/>
    <col min="12549" max="12549" width="40.5" style="3" bestFit="1" customWidth="1"/>
    <col min="12550" max="12550" width="55.58203125" style="3" customWidth="1"/>
    <col min="12551" max="12551" width="18.58203125" style="3" customWidth="1"/>
    <col min="12552" max="12552" width="20.58203125" style="3" customWidth="1"/>
    <col min="12553" max="12553" width="22.58203125" style="3" customWidth="1"/>
    <col min="12554" max="12801" width="9" style="3"/>
    <col min="12802" max="12802" width="7.58203125" style="3" customWidth="1"/>
    <col min="12803" max="12803" width="12.58203125" style="3" customWidth="1"/>
    <col min="12804" max="12804" width="16.08203125" style="3" customWidth="1"/>
    <col min="12805" max="12805" width="40.5" style="3" bestFit="1" customWidth="1"/>
    <col min="12806" max="12806" width="55.58203125" style="3" customWidth="1"/>
    <col min="12807" max="12807" width="18.58203125" style="3" customWidth="1"/>
    <col min="12808" max="12808" width="20.58203125" style="3" customWidth="1"/>
    <col min="12809" max="12809" width="22.58203125" style="3" customWidth="1"/>
    <col min="12810" max="13057" width="9" style="3"/>
    <col min="13058" max="13058" width="7.58203125" style="3" customWidth="1"/>
    <col min="13059" max="13059" width="12.58203125" style="3" customWidth="1"/>
    <col min="13060" max="13060" width="16.08203125" style="3" customWidth="1"/>
    <col min="13061" max="13061" width="40.5" style="3" bestFit="1" customWidth="1"/>
    <col min="13062" max="13062" width="55.58203125" style="3" customWidth="1"/>
    <col min="13063" max="13063" width="18.58203125" style="3" customWidth="1"/>
    <col min="13064" max="13064" width="20.58203125" style="3" customWidth="1"/>
    <col min="13065" max="13065" width="22.58203125" style="3" customWidth="1"/>
    <col min="13066" max="13313" width="9" style="3"/>
    <col min="13314" max="13314" width="7.58203125" style="3" customWidth="1"/>
    <col min="13315" max="13315" width="12.58203125" style="3" customWidth="1"/>
    <col min="13316" max="13316" width="16.08203125" style="3" customWidth="1"/>
    <col min="13317" max="13317" width="40.5" style="3" bestFit="1" customWidth="1"/>
    <col min="13318" max="13318" width="55.58203125" style="3" customWidth="1"/>
    <col min="13319" max="13319" width="18.58203125" style="3" customWidth="1"/>
    <col min="13320" max="13320" width="20.58203125" style="3" customWidth="1"/>
    <col min="13321" max="13321" width="22.58203125" style="3" customWidth="1"/>
    <col min="13322" max="13569" width="9" style="3"/>
    <col min="13570" max="13570" width="7.58203125" style="3" customWidth="1"/>
    <col min="13571" max="13571" width="12.58203125" style="3" customWidth="1"/>
    <col min="13572" max="13572" width="16.08203125" style="3" customWidth="1"/>
    <col min="13573" max="13573" width="40.5" style="3" bestFit="1" customWidth="1"/>
    <col min="13574" max="13574" width="55.58203125" style="3" customWidth="1"/>
    <col min="13575" max="13575" width="18.58203125" style="3" customWidth="1"/>
    <col min="13576" max="13576" width="20.58203125" style="3" customWidth="1"/>
    <col min="13577" max="13577" width="22.58203125" style="3" customWidth="1"/>
    <col min="13578" max="13825" width="9" style="3"/>
    <col min="13826" max="13826" width="7.58203125" style="3" customWidth="1"/>
    <col min="13827" max="13827" width="12.58203125" style="3" customWidth="1"/>
    <col min="13828" max="13828" width="16.08203125" style="3" customWidth="1"/>
    <col min="13829" max="13829" width="40.5" style="3" bestFit="1" customWidth="1"/>
    <col min="13830" max="13830" width="55.58203125" style="3" customWidth="1"/>
    <col min="13831" max="13831" width="18.58203125" style="3" customWidth="1"/>
    <col min="13832" max="13832" width="20.58203125" style="3" customWidth="1"/>
    <col min="13833" max="13833" width="22.58203125" style="3" customWidth="1"/>
    <col min="13834" max="14081" width="9" style="3"/>
    <col min="14082" max="14082" width="7.58203125" style="3" customWidth="1"/>
    <col min="14083" max="14083" width="12.58203125" style="3" customWidth="1"/>
    <col min="14084" max="14084" width="16.08203125" style="3" customWidth="1"/>
    <col min="14085" max="14085" width="40.5" style="3" bestFit="1" customWidth="1"/>
    <col min="14086" max="14086" width="55.58203125" style="3" customWidth="1"/>
    <col min="14087" max="14087" width="18.58203125" style="3" customWidth="1"/>
    <col min="14088" max="14088" width="20.58203125" style="3" customWidth="1"/>
    <col min="14089" max="14089" width="22.58203125" style="3" customWidth="1"/>
    <col min="14090" max="14337" width="9" style="3"/>
    <col min="14338" max="14338" width="7.58203125" style="3" customWidth="1"/>
    <col min="14339" max="14339" width="12.58203125" style="3" customWidth="1"/>
    <col min="14340" max="14340" width="16.08203125" style="3" customWidth="1"/>
    <col min="14341" max="14341" width="40.5" style="3" bestFit="1" customWidth="1"/>
    <col min="14342" max="14342" width="55.58203125" style="3" customWidth="1"/>
    <col min="14343" max="14343" width="18.58203125" style="3" customWidth="1"/>
    <col min="14344" max="14344" width="20.58203125" style="3" customWidth="1"/>
    <col min="14345" max="14345" width="22.58203125" style="3" customWidth="1"/>
    <col min="14346" max="14593" width="9" style="3"/>
    <col min="14594" max="14594" width="7.58203125" style="3" customWidth="1"/>
    <col min="14595" max="14595" width="12.58203125" style="3" customWidth="1"/>
    <col min="14596" max="14596" width="16.08203125" style="3" customWidth="1"/>
    <col min="14597" max="14597" width="40.5" style="3" bestFit="1" customWidth="1"/>
    <col min="14598" max="14598" width="55.58203125" style="3" customWidth="1"/>
    <col min="14599" max="14599" width="18.58203125" style="3" customWidth="1"/>
    <col min="14600" max="14600" width="20.58203125" style="3" customWidth="1"/>
    <col min="14601" max="14601" width="22.58203125" style="3" customWidth="1"/>
    <col min="14602" max="14849" width="9" style="3"/>
    <col min="14850" max="14850" width="7.58203125" style="3" customWidth="1"/>
    <col min="14851" max="14851" width="12.58203125" style="3" customWidth="1"/>
    <col min="14852" max="14852" width="16.08203125" style="3" customWidth="1"/>
    <col min="14853" max="14853" width="40.5" style="3" bestFit="1" customWidth="1"/>
    <col min="14854" max="14854" width="55.58203125" style="3" customWidth="1"/>
    <col min="14855" max="14855" width="18.58203125" style="3" customWidth="1"/>
    <col min="14856" max="14856" width="20.58203125" style="3" customWidth="1"/>
    <col min="14857" max="14857" width="22.58203125" style="3" customWidth="1"/>
    <col min="14858" max="15105" width="9" style="3"/>
    <col min="15106" max="15106" width="7.58203125" style="3" customWidth="1"/>
    <col min="15107" max="15107" width="12.58203125" style="3" customWidth="1"/>
    <col min="15108" max="15108" width="16.08203125" style="3" customWidth="1"/>
    <col min="15109" max="15109" width="40.5" style="3" bestFit="1" customWidth="1"/>
    <col min="15110" max="15110" width="55.58203125" style="3" customWidth="1"/>
    <col min="15111" max="15111" width="18.58203125" style="3" customWidth="1"/>
    <col min="15112" max="15112" width="20.58203125" style="3" customWidth="1"/>
    <col min="15113" max="15113" width="22.58203125" style="3" customWidth="1"/>
    <col min="15114" max="15361" width="9" style="3"/>
    <col min="15362" max="15362" width="7.58203125" style="3" customWidth="1"/>
    <col min="15363" max="15363" width="12.58203125" style="3" customWidth="1"/>
    <col min="15364" max="15364" width="16.08203125" style="3" customWidth="1"/>
    <col min="15365" max="15365" width="40.5" style="3" bestFit="1" customWidth="1"/>
    <col min="15366" max="15366" width="55.58203125" style="3" customWidth="1"/>
    <col min="15367" max="15367" width="18.58203125" style="3" customWidth="1"/>
    <col min="15368" max="15368" width="20.58203125" style="3" customWidth="1"/>
    <col min="15369" max="15369" width="22.58203125" style="3" customWidth="1"/>
    <col min="15370" max="15617" width="9" style="3"/>
    <col min="15618" max="15618" width="7.58203125" style="3" customWidth="1"/>
    <col min="15619" max="15619" width="12.58203125" style="3" customWidth="1"/>
    <col min="15620" max="15620" width="16.08203125" style="3" customWidth="1"/>
    <col min="15621" max="15621" width="40.5" style="3" bestFit="1" customWidth="1"/>
    <col min="15622" max="15622" width="55.58203125" style="3" customWidth="1"/>
    <col min="15623" max="15623" width="18.58203125" style="3" customWidth="1"/>
    <col min="15624" max="15624" width="20.58203125" style="3" customWidth="1"/>
    <col min="15625" max="15625" width="22.58203125" style="3" customWidth="1"/>
    <col min="15626" max="15873" width="9" style="3"/>
    <col min="15874" max="15874" width="7.58203125" style="3" customWidth="1"/>
    <col min="15875" max="15875" width="12.58203125" style="3" customWidth="1"/>
    <col min="15876" max="15876" width="16.08203125" style="3" customWidth="1"/>
    <col min="15877" max="15877" width="40.5" style="3" bestFit="1" customWidth="1"/>
    <col min="15878" max="15878" width="55.58203125" style="3" customWidth="1"/>
    <col min="15879" max="15879" width="18.58203125" style="3" customWidth="1"/>
    <col min="15880" max="15880" width="20.58203125" style="3" customWidth="1"/>
    <col min="15881" max="15881" width="22.58203125" style="3" customWidth="1"/>
    <col min="15882" max="16129" width="9" style="3"/>
    <col min="16130" max="16130" width="7.58203125" style="3" customWidth="1"/>
    <col min="16131" max="16131" width="12.58203125" style="3" customWidth="1"/>
    <col min="16132" max="16132" width="16.08203125" style="3" customWidth="1"/>
    <col min="16133" max="16133" width="40.5" style="3" bestFit="1" customWidth="1"/>
    <col min="16134" max="16134" width="55.58203125" style="3" customWidth="1"/>
    <col min="16135" max="16135" width="18.58203125" style="3" customWidth="1"/>
    <col min="16136" max="16136" width="20.58203125" style="3" customWidth="1"/>
    <col min="16137" max="16137" width="22.582031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35" t="s">
        <v>71</v>
      </c>
      <c r="E4" s="536"/>
      <c r="F4" s="7" t="s">
        <v>72</v>
      </c>
      <c r="G4" s="9" t="s">
        <v>73</v>
      </c>
      <c r="H4" s="9" t="s">
        <v>74</v>
      </c>
      <c r="I4" s="9" t="s">
        <v>75</v>
      </c>
    </row>
    <row r="5" spans="1:9" ht="118.5" customHeight="1">
      <c r="A5" s="8" t="s">
        <v>76</v>
      </c>
      <c r="B5" s="21" t="s">
        <v>77</v>
      </c>
      <c r="C5" s="22" t="s">
        <v>78</v>
      </c>
      <c r="D5" s="537" t="s">
        <v>1957</v>
      </c>
      <c r="E5" s="538"/>
      <c r="F5" s="22" t="s">
        <v>1958</v>
      </c>
      <c r="G5" s="22" t="s">
        <v>79</v>
      </c>
      <c r="H5" s="22" t="s">
        <v>1959</v>
      </c>
      <c r="I5" s="22" t="s">
        <v>1960</v>
      </c>
    </row>
    <row r="6" spans="1:9" ht="135.75" customHeight="1">
      <c r="A6" s="8" t="s">
        <v>76</v>
      </c>
      <c r="B6" s="21" t="s">
        <v>80</v>
      </c>
      <c r="C6" s="22" t="s">
        <v>1961</v>
      </c>
      <c r="D6" s="537" t="s">
        <v>1962</v>
      </c>
      <c r="E6" s="538"/>
      <c r="F6" s="22" t="s">
        <v>1963</v>
      </c>
      <c r="G6" s="22" t="s">
        <v>81</v>
      </c>
      <c r="H6" s="22" t="s">
        <v>1964</v>
      </c>
      <c r="I6" s="22" t="s">
        <v>1960</v>
      </c>
    </row>
    <row r="7" spans="1:9" ht="175.5" customHeight="1">
      <c r="A7" s="8" t="s">
        <v>82</v>
      </c>
      <c r="B7" s="21" t="s">
        <v>83</v>
      </c>
      <c r="C7" s="22" t="s">
        <v>1965</v>
      </c>
      <c r="D7" s="537" t="s">
        <v>1966</v>
      </c>
      <c r="E7" s="538"/>
      <c r="F7" s="22" t="s">
        <v>1967</v>
      </c>
      <c r="G7" s="22" t="s">
        <v>84</v>
      </c>
      <c r="H7" s="22" t="s">
        <v>1968</v>
      </c>
      <c r="I7" s="22" t="s">
        <v>1969</v>
      </c>
    </row>
    <row r="8" spans="1:9" ht="155.25" customHeight="1">
      <c r="A8" s="8" t="s">
        <v>85</v>
      </c>
      <c r="B8" s="20"/>
      <c r="C8" s="22" t="s">
        <v>1970</v>
      </c>
      <c r="D8" s="537" t="s">
        <v>1971</v>
      </c>
      <c r="E8" s="538"/>
      <c r="F8" s="22" t="s">
        <v>1972</v>
      </c>
      <c r="G8" s="22" t="s">
        <v>86</v>
      </c>
      <c r="H8" s="22" t="s">
        <v>1973</v>
      </c>
      <c r="I8" s="22" t="s">
        <v>1974</v>
      </c>
    </row>
    <row r="9" spans="1:9" ht="150.75" customHeight="1">
      <c r="A9" s="8" t="s">
        <v>87</v>
      </c>
      <c r="B9" s="20"/>
      <c r="C9" s="22" t="s">
        <v>88</v>
      </c>
      <c r="D9" s="537" t="s">
        <v>1975</v>
      </c>
      <c r="E9" s="538"/>
      <c r="F9" s="22" t="s">
        <v>1976</v>
      </c>
      <c r="G9" s="22" t="s">
        <v>89</v>
      </c>
      <c r="H9" s="22" t="s">
        <v>1977</v>
      </c>
      <c r="I9" s="22" t="s">
        <v>1978</v>
      </c>
    </row>
    <row r="10" spans="1:9" ht="78" customHeight="1">
      <c r="A10" s="534" t="s">
        <v>2017</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2001</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31" t="s">
        <v>2005</v>
      </c>
      <c r="B17" s="532"/>
      <c r="C17" s="16" t="s">
        <v>70</v>
      </c>
      <c r="D17" s="17" t="s">
        <v>2016</v>
      </c>
      <c r="E17" s="17" t="s">
        <v>2007</v>
      </c>
      <c r="F17" s="17" t="s">
        <v>2006</v>
      </c>
      <c r="G17" s="11"/>
      <c r="H17" s="11"/>
      <c r="I17" s="11"/>
    </row>
    <row r="18" spans="1:9" ht="115.5" customHeight="1">
      <c r="A18" s="533" t="s">
        <v>2008</v>
      </c>
      <c r="B18" s="532"/>
      <c r="C18" s="18" t="s">
        <v>1965</v>
      </c>
      <c r="D18" s="18" t="s">
        <v>1968</v>
      </c>
      <c r="E18" s="18" t="s">
        <v>2011</v>
      </c>
      <c r="F18" s="18" t="s">
        <v>2012</v>
      </c>
      <c r="G18" s="11"/>
      <c r="H18" s="11"/>
      <c r="I18" s="11"/>
    </row>
    <row r="19" spans="1:9" ht="93" customHeight="1">
      <c r="A19" s="533" t="s">
        <v>2009</v>
      </c>
      <c r="B19" s="532"/>
      <c r="C19" s="18" t="s">
        <v>1970</v>
      </c>
      <c r="D19" s="18" t="s">
        <v>1973</v>
      </c>
      <c r="E19" s="18" t="s">
        <v>2013</v>
      </c>
      <c r="F19" s="19" t="s">
        <v>2015</v>
      </c>
      <c r="G19" s="4"/>
      <c r="H19" s="4"/>
      <c r="I19" s="4"/>
    </row>
    <row r="20" spans="1:9" ht="95.25" customHeight="1">
      <c r="A20" s="533" t="s">
        <v>2010</v>
      </c>
      <c r="B20" s="532"/>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27" t="s">
        <v>2017</v>
      </c>
      <c r="B22" s="527"/>
      <c r="C22" s="527"/>
      <c r="D22" s="527"/>
      <c r="E22" s="527"/>
      <c r="F22" s="527"/>
      <c r="G22" s="527"/>
      <c r="H22" s="527"/>
      <c r="I22" s="527"/>
    </row>
    <row r="23" spans="1:9" ht="40.5" customHeight="1">
      <c r="A23" s="23" t="s">
        <v>95</v>
      </c>
      <c r="B23" s="23"/>
      <c r="C23" s="23"/>
      <c r="D23" s="23"/>
      <c r="E23" s="23"/>
      <c r="F23" s="23"/>
      <c r="G23" s="23"/>
      <c r="H23" s="23"/>
      <c r="I23" s="23"/>
    </row>
    <row r="24" spans="1:9" ht="77.25" customHeight="1">
      <c r="A24" s="528" t="s">
        <v>2001</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
  <cols>
    <col min="1" max="1" width="42.58203125" style="123" customWidth="1"/>
    <col min="2" max="15" width="8" style="123" customWidth="1"/>
    <col min="16" max="16" width="16.58203125" style="123" customWidth="1"/>
    <col min="17" max="19" width="9" style="123"/>
    <col min="20" max="20" width="28" style="123" customWidth="1"/>
    <col min="21" max="16384" width="9" style="123"/>
  </cols>
  <sheetData>
    <row r="1" spans="1:15" ht="13.5"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2.5"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3.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3.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
  <cols>
    <col min="1" max="1" width="15.08203125" style="1" bestFit="1" customWidth="1"/>
    <col min="2" max="2" width="9" style="1"/>
    <col min="3" max="3" width="16.58203125" style="1" bestFit="1" customWidth="1"/>
    <col min="4" max="4" width="16" style="123" bestFit="1" customWidth="1"/>
    <col min="5" max="5" width="9" style="123"/>
    <col min="6" max="6" width="19.5" style="123" bestFit="1" customWidth="1"/>
    <col min="7" max="9" width="9" style="1"/>
    <col min="10" max="10" width="52.08203125" style="1" bestFit="1" customWidth="1"/>
    <col min="11" max="11" width="12.08203125" style="1" bestFit="1" customWidth="1"/>
    <col min="12" max="16384" width="9" style="1"/>
  </cols>
  <sheetData>
    <row r="1" spans="1:11" ht="13.5" thickBot="1">
      <c r="A1" s="122" t="s">
        <v>107</v>
      </c>
      <c r="B1" s="123"/>
      <c r="C1" s="123" t="s">
        <v>108</v>
      </c>
      <c r="F1" s="123" t="s">
        <v>2022</v>
      </c>
      <c r="G1" s="123"/>
      <c r="H1" s="123"/>
      <c r="I1" s="123"/>
      <c r="J1" s="123"/>
      <c r="K1" s="123"/>
    </row>
    <row r="2" spans="1:11" ht="13.5" thickBot="1">
      <c r="A2" s="124" t="s">
        <v>109</v>
      </c>
      <c r="B2" s="123"/>
      <c r="C2" s="125" t="s">
        <v>110</v>
      </c>
      <c r="D2" s="126" t="s">
        <v>2086</v>
      </c>
      <c r="F2" s="196" t="s">
        <v>2023</v>
      </c>
      <c r="G2" s="198">
        <v>0.7</v>
      </c>
      <c r="H2" s="198">
        <v>0.55000000000000004</v>
      </c>
      <c r="I2" s="199">
        <v>0.45</v>
      </c>
      <c r="J2" s="125" t="s">
        <v>111</v>
      </c>
      <c r="K2" s="126" t="s">
        <v>112</v>
      </c>
    </row>
    <row r="3" spans="1:11">
      <c r="A3" s="127" t="s">
        <v>113</v>
      </c>
      <c r="B3" s="123"/>
      <c r="C3" s="128" t="s">
        <v>113</v>
      </c>
      <c r="D3" s="129" t="s">
        <v>114</v>
      </c>
      <c r="F3" s="128" t="s">
        <v>2024</v>
      </c>
      <c r="G3" s="200">
        <v>11.4</v>
      </c>
      <c r="H3" s="200">
        <v>11.1</v>
      </c>
      <c r="I3" s="201">
        <v>10.9</v>
      </c>
      <c r="J3" s="128" t="s">
        <v>115</v>
      </c>
      <c r="K3" s="202">
        <v>0.7</v>
      </c>
    </row>
    <row r="4" spans="1:11">
      <c r="A4" s="130" t="s">
        <v>116</v>
      </c>
      <c r="B4" s="123"/>
      <c r="C4" s="131" t="s">
        <v>113</v>
      </c>
      <c r="D4" s="132" t="s">
        <v>117</v>
      </c>
      <c r="F4" s="131" t="s">
        <v>2025</v>
      </c>
      <c r="G4" s="203">
        <v>11.4</v>
      </c>
      <c r="H4" s="203">
        <v>11.1</v>
      </c>
      <c r="I4" s="204">
        <v>10.9</v>
      </c>
      <c r="J4" s="131" t="s">
        <v>118</v>
      </c>
      <c r="K4" s="205">
        <v>0.7</v>
      </c>
    </row>
    <row r="5" spans="1:11">
      <c r="A5" s="130" t="s">
        <v>119</v>
      </c>
      <c r="B5" s="123"/>
      <c r="C5" s="131" t="s">
        <v>113</v>
      </c>
      <c r="D5" s="132" t="s">
        <v>120</v>
      </c>
      <c r="F5" s="131" t="s">
        <v>2026</v>
      </c>
      <c r="G5" s="203">
        <v>11.4</v>
      </c>
      <c r="H5" s="203">
        <v>11.1</v>
      </c>
      <c r="I5" s="204">
        <v>10.9</v>
      </c>
      <c r="J5" s="131" t="s">
        <v>121</v>
      </c>
      <c r="K5" s="205">
        <v>0.7</v>
      </c>
    </row>
    <row r="6" spans="1:11">
      <c r="A6" s="130" t="s">
        <v>122</v>
      </c>
      <c r="B6" s="123"/>
      <c r="C6" s="131" t="s">
        <v>113</v>
      </c>
      <c r="D6" s="132" t="s">
        <v>123</v>
      </c>
      <c r="F6" s="131" t="s">
        <v>2027</v>
      </c>
      <c r="G6" s="203">
        <v>11.4</v>
      </c>
      <c r="H6" s="203">
        <v>11.1</v>
      </c>
      <c r="I6" s="204">
        <v>10.9</v>
      </c>
      <c r="J6" s="131" t="s">
        <v>124</v>
      </c>
      <c r="K6" s="205">
        <v>0.7</v>
      </c>
    </row>
    <row r="7" spans="1:11">
      <c r="A7" s="130" t="s">
        <v>125</v>
      </c>
      <c r="B7" s="123"/>
      <c r="C7" s="131" t="s">
        <v>113</v>
      </c>
      <c r="D7" s="132" t="s">
        <v>126</v>
      </c>
      <c r="F7" s="131" t="s">
        <v>2028</v>
      </c>
      <c r="G7" s="203">
        <v>11.4</v>
      </c>
      <c r="H7" s="203">
        <v>11.1</v>
      </c>
      <c r="I7" s="204">
        <v>10.9</v>
      </c>
      <c r="J7" s="131" t="s">
        <v>127</v>
      </c>
      <c r="K7" s="205">
        <v>0.45</v>
      </c>
    </row>
    <row r="8" spans="1:11">
      <c r="A8" s="130" t="s">
        <v>128</v>
      </c>
      <c r="B8" s="123"/>
      <c r="C8" s="131" t="s">
        <v>113</v>
      </c>
      <c r="D8" s="132" t="s">
        <v>129</v>
      </c>
      <c r="F8" s="131" t="s">
        <v>2029</v>
      </c>
      <c r="G8" s="203">
        <v>11.4</v>
      </c>
      <c r="H8" s="203">
        <v>11.1</v>
      </c>
      <c r="I8" s="204">
        <v>10.9</v>
      </c>
      <c r="J8" s="131" t="s">
        <v>130</v>
      </c>
      <c r="K8" s="205">
        <v>0.45</v>
      </c>
    </row>
    <row r="9" spans="1:11">
      <c r="A9" s="130" t="s">
        <v>131</v>
      </c>
      <c r="B9" s="123"/>
      <c r="C9" s="131" t="s">
        <v>113</v>
      </c>
      <c r="D9" s="132" t="s">
        <v>132</v>
      </c>
      <c r="F9" s="131" t="s">
        <v>2030</v>
      </c>
      <c r="G9" s="203">
        <v>11.4</v>
      </c>
      <c r="H9" s="203">
        <v>11.1</v>
      </c>
      <c r="I9" s="204">
        <v>10.9</v>
      </c>
      <c r="J9" s="131" t="s">
        <v>133</v>
      </c>
      <c r="K9" s="205">
        <v>0.55000000000000004</v>
      </c>
    </row>
    <row r="10" spans="1:11">
      <c r="A10" s="130" t="s">
        <v>134</v>
      </c>
      <c r="B10" s="123"/>
      <c r="C10" s="131" t="s">
        <v>113</v>
      </c>
      <c r="D10" s="132" t="s">
        <v>135</v>
      </c>
      <c r="F10" s="131" t="s">
        <v>2031</v>
      </c>
      <c r="G10" s="203">
        <v>11.4</v>
      </c>
      <c r="H10" s="203">
        <v>11.1</v>
      </c>
      <c r="I10" s="204">
        <v>10.9</v>
      </c>
      <c r="J10" s="131" t="s">
        <v>136</v>
      </c>
      <c r="K10" s="205">
        <v>0.45</v>
      </c>
    </row>
    <row r="11" spans="1:11">
      <c r="A11" s="130" t="s">
        <v>137</v>
      </c>
      <c r="B11" s="123"/>
      <c r="C11" s="131" t="s">
        <v>113</v>
      </c>
      <c r="D11" s="132" t="s">
        <v>138</v>
      </c>
      <c r="F11" s="131" t="s">
        <v>2032</v>
      </c>
      <c r="G11" s="203">
        <v>11.4</v>
      </c>
      <c r="H11" s="203">
        <v>11.1</v>
      </c>
      <c r="I11" s="204">
        <v>10.9</v>
      </c>
      <c r="J11" s="131" t="s">
        <v>139</v>
      </c>
      <c r="K11" s="205">
        <v>0.45</v>
      </c>
    </row>
    <row r="12" spans="1:11">
      <c r="A12" s="130" t="s">
        <v>140</v>
      </c>
      <c r="B12" s="123"/>
      <c r="C12" s="131" t="s">
        <v>113</v>
      </c>
      <c r="D12" s="132" t="s">
        <v>141</v>
      </c>
      <c r="F12" s="131" t="s">
        <v>2033</v>
      </c>
      <c r="G12" s="203">
        <v>11.4</v>
      </c>
      <c r="H12" s="203">
        <v>11.1</v>
      </c>
      <c r="I12" s="204">
        <v>10.9</v>
      </c>
      <c r="J12" s="131" t="s">
        <v>142</v>
      </c>
      <c r="K12" s="205">
        <v>0.55000000000000004</v>
      </c>
    </row>
    <row r="13" spans="1:11">
      <c r="A13" s="130" t="s">
        <v>143</v>
      </c>
      <c r="B13" s="123"/>
      <c r="C13" s="131" t="s">
        <v>113</v>
      </c>
      <c r="D13" s="132" t="s">
        <v>144</v>
      </c>
      <c r="F13" s="131" t="s">
        <v>2034</v>
      </c>
      <c r="G13" s="203">
        <v>11.4</v>
      </c>
      <c r="H13" s="203">
        <v>11.1</v>
      </c>
      <c r="I13" s="204">
        <v>10.9</v>
      </c>
      <c r="J13" s="131" t="s">
        <v>145</v>
      </c>
      <c r="K13" s="205">
        <v>0.55000000000000004</v>
      </c>
    </row>
    <row r="14" spans="1:11">
      <c r="A14" s="130" t="s">
        <v>146</v>
      </c>
      <c r="B14" s="123"/>
      <c r="C14" s="131" t="s">
        <v>113</v>
      </c>
      <c r="D14" s="132" t="s">
        <v>147</v>
      </c>
      <c r="F14" s="131" t="s">
        <v>2035</v>
      </c>
      <c r="G14" s="203">
        <v>11.4</v>
      </c>
      <c r="H14" s="203">
        <v>11.1</v>
      </c>
      <c r="I14" s="204">
        <v>10.9</v>
      </c>
      <c r="J14" s="131" t="s">
        <v>148</v>
      </c>
      <c r="K14" s="205">
        <v>0.55000000000000004</v>
      </c>
    </row>
    <row r="15" spans="1:11">
      <c r="A15" s="130" t="s">
        <v>8</v>
      </c>
      <c r="B15" s="123"/>
      <c r="C15" s="131" t="s">
        <v>113</v>
      </c>
      <c r="D15" s="132" t="s">
        <v>149</v>
      </c>
      <c r="F15" s="131" t="s">
        <v>2036</v>
      </c>
      <c r="G15" s="203">
        <v>11.4</v>
      </c>
      <c r="H15" s="203">
        <v>11.1</v>
      </c>
      <c r="I15" s="204">
        <v>10.9</v>
      </c>
      <c r="J15" s="131" t="s">
        <v>150</v>
      </c>
      <c r="K15" s="205">
        <v>0.45</v>
      </c>
    </row>
    <row r="16" spans="1:11">
      <c r="A16" s="130" t="s">
        <v>151</v>
      </c>
      <c r="B16" s="123"/>
      <c r="C16" s="131" t="s">
        <v>113</v>
      </c>
      <c r="D16" s="132" t="s">
        <v>152</v>
      </c>
      <c r="F16" s="131" t="s">
        <v>2037</v>
      </c>
      <c r="G16" s="203">
        <v>11.4</v>
      </c>
      <c r="H16" s="203">
        <v>11.1</v>
      </c>
      <c r="I16" s="204">
        <v>10.9</v>
      </c>
      <c r="J16" s="131" t="s">
        <v>153</v>
      </c>
      <c r="K16" s="205">
        <v>0.45</v>
      </c>
    </row>
    <row r="17" spans="1:11">
      <c r="A17" s="130" t="s">
        <v>154</v>
      </c>
      <c r="B17" s="123"/>
      <c r="C17" s="131" t="s">
        <v>113</v>
      </c>
      <c r="D17" s="132" t="s">
        <v>155</v>
      </c>
      <c r="F17" s="131" t="s">
        <v>2038</v>
      </c>
      <c r="G17" s="203">
        <v>11.4</v>
      </c>
      <c r="H17" s="203">
        <v>11.1</v>
      </c>
      <c r="I17" s="204">
        <v>10.9</v>
      </c>
      <c r="J17" s="131" t="s">
        <v>156</v>
      </c>
      <c r="K17" s="205">
        <v>0.45</v>
      </c>
    </row>
    <row r="18" spans="1:11">
      <c r="A18" s="130" t="s">
        <v>157</v>
      </c>
      <c r="B18" s="123"/>
      <c r="C18" s="131" t="s">
        <v>113</v>
      </c>
      <c r="D18" s="132" t="s">
        <v>158</v>
      </c>
      <c r="F18" s="131" t="s">
        <v>2039</v>
      </c>
      <c r="G18" s="203">
        <v>11.4</v>
      </c>
      <c r="H18" s="203">
        <v>11.1</v>
      </c>
      <c r="I18" s="204">
        <v>10.9</v>
      </c>
      <c r="J18" s="131" t="s">
        <v>159</v>
      </c>
      <c r="K18" s="205">
        <v>0.55000000000000004</v>
      </c>
    </row>
    <row r="19" spans="1:11">
      <c r="A19" s="130" t="s">
        <v>160</v>
      </c>
      <c r="B19" s="123"/>
      <c r="C19" s="131" t="s">
        <v>113</v>
      </c>
      <c r="D19" s="132" t="s">
        <v>161</v>
      </c>
      <c r="F19" s="131" t="s">
        <v>2040</v>
      </c>
      <c r="G19" s="203">
        <v>11.4</v>
      </c>
      <c r="H19" s="203">
        <v>11.1</v>
      </c>
      <c r="I19" s="204">
        <v>10.9</v>
      </c>
      <c r="J19" s="131" t="s">
        <v>162</v>
      </c>
      <c r="K19" s="205">
        <v>0.45</v>
      </c>
    </row>
    <row r="20" spans="1:11">
      <c r="A20" s="130" t="s">
        <v>163</v>
      </c>
      <c r="B20" s="123"/>
      <c r="C20" s="131" t="s">
        <v>113</v>
      </c>
      <c r="D20" s="132" t="s">
        <v>164</v>
      </c>
      <c r="F20" s="131" t="s">
        <v>2041</v>
      </c>
      <c r="G20" s="203">
        <v>11.4</v>
      </c>
      <c r="H20" s="203">
        <v>11.1</v>
      </c>
      <c r="I20" s="204">
        <v>10.9</v>
      </c>
      <c r="J20" s="131" t="s">
        <v>165</v>
      </c>
      <c r="K20" s="205">
        <v>0.45</v>
      </c>
    </row>
    <row r="21" spans="1:11">
      <c r="A21" s="130" t="s">
        <v>166</v>
      </c>
      <c r="B21" s="123"/>
      <c r="C21" s="131" t="s">
        <v>113</v>
      </c>
      <c r="D21" s="132" t="s">
        <v>167</v>
      </c>
      <c r="F21" s="131" t="s">
        <v>2042</v>
      </c>
      <c r="G21" s="203">
        <v>11.4</v>
      </c>
      <c r="H21" s="203">
        <v>11.1</v>
      </c>
      <c r="I21" s="204">
        <v>10.9</v>
      </c>
      <c r="J21" s="131" t="s">
        <v>168</v>
      </c>
      <c r="K21" s="205">
        <v>0.45</v>
      </c>
    </row>
    <row r="22" spans="1:11">
      <c r="A22" s="130" t="s">
        <v>169</v>
      </c>
      <c r="B22" s="123"/>
      <c r="C22" s="131" t="s">
        <v>113</v>
      </c>
      <c r="D22" s="132" t="s">
        <v>170</v>
      </c>
      <c r="F22" s="131" t="s">
        <v>2043</v>
      </c>
      <c r="G22" s="203">
        <v>11.4</v>
      </c>
      <c r="H22" s="203">
        <v>11.1</v>
      </c>
      <c r="I22" s="204">
        <v>10.9</v>
      </c>
      <c r="J22" s="131" t="s">
        <v>171</v>
      </c>
      <c r="K22" s="205">
        <v>0.45</v>
      </c>
    </row>
    <row r="23" spans="1:11">
      <c r="A23" s="130" t="s">
        <v>172</v>
      </c>
      <c r="B23" s="123"/>
      <c r="C23" s="131" t="s">
        <v>113</v>
      </c>
      <c r="D23" s="132" t="s">
        <v>173</v>
      </c>
      <c r="F23" s="131" t="s">
        <v>2044</v>
      </c>
      <c r="G23" s="203">
        <v>11.4</v>
      </c>
      <c r="H23" s="203">
        <v>11.1</v>
      </c>
      <c r="I23" s="204">
        <v>10.9</v>
      </c>
      <c r="J23" s="131" t="s">
        <v>174</v>
      </c>
      <c r="K23" s="205">
        <v>0.45</v>
      </c>
    </row>
    <row r="24" spans="1:11" ht="13.5" thickBot="1">
      <c r="A24" s="130" t="s">
        <v>175</v>
      </c>
      <c r="B24" s="123"/>
      <c r="C24" s="131" t="s">
        <v>113</v>
      </c>
      <c r="D24" s="132" t="s">
        <v>176</v>
      </c>
      <c r="F24" s="131" t="s">
        <v>2045</v>
      </c>
      <c r="G24" s="203">
        <v>11.4</v>
      </c>
      <c r="H24" s="203">
        <v>11.1</v>
      </c>
      <c r="I24" s="204">
        <v>10.9</v>
      </c>
      <c r="J24" s="131" t="s">
        <v>177</v>
      </c>
      <c r="K24" s="205">
        <v>0.45</v>
      </c>
    </row>
    <row r="25" spans="1:11">
      <c r="A25" s="130" t="s">
        <v>178</v>
      </c>
      <c r="B25" s="123"/>
      <c r="C25" s="131" t="s">
        <v>113</v>
      </c>
      <c r="D25" s="132" t="s">
        <v>179</v>
      </c>
      <c r="F25" s="131" t="s">
        <v>2046</v>
      </c>
      <c r="G25" s="203">
        <v>11.4</v>
      </c>
      <c r="H25" s="203">
        <v>11.1</v>
      </c>
      <c r="I25" s="204">
        <v>10.9</v>
      </c>
      <c r="J25" s="128" t="s">
        <v>180</v>
      </c>
      <c r="K25" s="202">
        <v>0.7</v>
      </c>
    </row>
    <row r="26" spans="1:11" ht="13.5"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2047</v>
      </c>
      <c r="G27" s="209">
        <v>11.12</v>
      </c>
      <c r="H27" s="209">
        <v>10.88</v>
      </c>
      <c r="I27" s="210">
        <v>10.72</v>
      </c>
      <c r="J27" s="123"/>
      <c r="K27" s="123"/>
    </row>
    <row r="28" spans="1:11">
      <c r="A28" s="130" t="s">
        <v>187</v>
      </c>
      <c r="B28" s="123"/>
      <c r="C28" s="131" t="s">
        <v>113</v>
      </c>
      <c r="D28" s="132" t="s">
        <v>188</v>
      </c>
      <c r="F28" s="131" t="s">
        <v>2048</v>
      </c>
      <c r="G28" s="206">
        <v>11.12</v>
      </c>
      <c r="H28" s="206">
        <v>10.88</v>
      </c>
      <c r="I28" s="132">
        <v>10.72</v>
      </c>
      <c r="J28" s="123"/>
      <c r="K28" s="123"/>
    </row>
    <row r="29" spans="1:11">
      <c r="A29" s="130" t="s">
        <v>189</v>
      </c>
      <c r="B29" s="123"/>
      <c r="C29" s="131" t="s">
        <v>113</v>
      </c>
      <c r="D29" s="132" t="s">
        <v>190</v>
      </c>
      <c r="F29" s="131" t="s">
        <v>2049</v>
      </c>
      <c r="G29" s="206">
        <v>11.12</v>
      </c>
      <c r="H29" s="206">
        <v>10.88</v>
      </c>
      <c r="I29" s="132">
        <v>10.72</v>
      </c>
      <c r="J29" s="123"/>
      <c r="K29" s="123"/>
    </row>
    <row r="30" spans="1:11">
      <c r="A30" s="130" t="s">
        <v>191</v>
      </c>
      <c r="B30" s="123"/>
      <c r="C30" s="131" t="s">
        <v>113</v>
      </c>
      <c r="D30" s="132" t="s">
        <v>192</v>
      </c>
      <c r="F30" s="131" t="s">
        <v>2050</v>
      </c>
      <c r="G30" s="206">
        <v>11.12</v>
      </c>
      <c r="H30" s="206">
        <v>10.88</v>
      </c>
      <c r="I30" s="132">
        <v>10.72</v>
      </c>
      <c r="J30" s="123"/>
      <c r="K30" s="123"/>
    </row>
    <row r="31" spans="1:11">
      <c r="A31" s="130" t="s">
        <v>193</v>
      </c>
      <c r="B31" s="123"/>
      <c r="C31" s="131" t="s">
        <v>113</v>
      </c>
      <c r="D31" s="132" t="s">
        <v>194</v>
      </c>
      <c r="F31" s="131" t="s">
        <v>2051</v>
      </c>
      <c r="G31" s="206">
        <v>11.12</v>
      </c>
      <c r="H31" s="206">
        <v>10.88</v>
      </c>
      <c r="I31" s="132">
        <v>10.72</v>
      </c>
      <c r="J31" s="123"/>
      <c r="K31" s="123"/>
    </row>
    <row r="32" spans="1:11">
      <c r="A32" s="130" t="s">
        <v>195</v>
      </c>
      <c r="B32" s="123"/>
      <c r="C32" s="131" t="s">
        <v>113</v>
      </c>
      <c r="D32" s="132" t="s">
        <v>196</v>
      </c>
      <c r="F32" s="131" t="s">
        <v>2052</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2092</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2053</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2093</v>
      </c>
      <c r="F46" s="131" t="s">
        <v>235</v>
      </c>
      <c r="G46" s="206">
        <v>11.05</v>
      </c>
      <c r="H46" s="206">
        <v>10.83</v>
      </c>
      <c r="I46" s="132">
        <v>10.68</v>
      </c>
      <c r="J46" s="123"/>
      <c r="K46" s="123"/>
    </row>
    <row r="47" spans="1:11">
      <c r="A47" s="130" t="s">
        <v>236</v>
      </c>
      <c r="B47" s="123"/>
      <c r="C47" s="131" t="s">
        <v>113</v>
      </c>
      <c r="D47" s="132" t="s">
        <v>237</v>
      </c>
      <c r="F47" s="131" t="s">
        <v>2054</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3.5"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2055</v>
      </c>
      <c r="G64" s="206">
        <v>10.84</v>
      </c>
      <c r="H64" s="206">
        <v>10.66</v>
      </c>
      <c r="I64" s="132">
        <v>10.54</v>
      </c>
      <c r="J64" s="123"/>
      <c r="K64" s="123"/>
    </row>
    <row r="65" spans="1:11">
      <c r="A65" s="123"/>
      <c r="B65" s="123"/>
      <c r="C65" s="131" t="s">
        <v>113</v>
      </c>
      <c r="D65" s="132" t="s">
        <v>273</v>
      </c>
      <c r="F65" s="131" t="s">
        <v>2056</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2057</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2058</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2059</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2060</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2061</v>
      </c>
      <c r="G143" s="206">
        <v>10.7</v>
      </c>
      <c r="H143" s="206">
        <v>10.55</v>
      </c>
      <c r="I143" s="132">
        <v>10.45</v>
      </c>
      <c r="J143" s="123"/>
      <c r="K143" s="123"/>
    </row>
    <row r="144" spans="1:11">
      <c r="A144" s="123"/>
      <c r="B144" s="123"/>
      <c r="C144" s="131" t="s">
        <v>113</v>
      </c>
      <c r="D144" s="132" t="s">
        <v>425</v>
      </c>
      <c r="F144" s="131" t="s">
        <v>2062</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2063</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2064</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2094</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2065</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2087</v>
      </c>
      <c r="F182" s="131" t="s">
        <v>496</v>
      </c>
      <c r="G182" s="206">
        <v>10.42</v>
      </c>
      <c r="H182" s="206">
        <v>10.33</v>
      </c>
      <c r="I182" s="132">
        <v>10.27</v>
      </c>
      <c r="J182" s="123"/>
      <c r="K182" s="123"/>
    </row>
    <row r="183" spans="1:11">
      <c r="A183" s="123"/>
      <c r="B183" s="123"/>
      <c r="C183" s="131" t="s">
        <v>113</v>
      </c>
      <c r="D183" s="132" t="s">
        <v>2088</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2066</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2067</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2068</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2069</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2095</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2070</v>
      </c>
      <c r="G227" s="206">
        <v>10.42</v>
      </c>
      <c r="H227" s="206">
        <v>10.33</v>
      </c>
      <c r="I227" s="132">
        <v>10.27</v>
      </c>
      <c r="J227" s="123"/>
      <c r="K227" s="123"/>
    </row>
    <row r="228" spans="1:11">
      <c r="A228" s="123"/>
      <c r="B228" s="123"/>
      <c r="C228" s="131" t="s">
        <v>119</v>
      </c>
      <c r="D228" s="132" t="s">
        <v>580</v>
      </c>
      <c r="F228" s="131" t="s">
        <v>2071</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2089</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2096</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2090</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2072</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2073</v>
      </c>
      <c r="G312" s="206">
        <v>10.210000000000001</v>
      </c>
      <c r="H312" s="206">
        <v>10.17</v>
      </c>
      <c r="I312" s="132">
        <v>10.14</v>
      </c>
      <c r="J312" s="123"/>
      <c r="K312" s="123"/>
    </row>
    <row r="313" spans="1:11">
      <c r="A313" s="123"/>
      <c r="B313" s="123"/>
      <c r="C313" s="131" t="s">
        <v>125</v>
      </c>
      <c r="D313" s="132" t="s">
        <v>742</v>
      </c>
      <c r="F313" s="131" t="s">
        <v>2074</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2075</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2076</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2077</v>
      </c>
      <c r="G334" s="206">
        <v>10.210000000000001</v>
      </c>
      <c r="H334" s="206">
        <v>10.17</v>
      </c>
      <c r="I334" s="132">
        <v>10.14</v>
      </c>
      <c r="J334" s="123"/>
      <c r="K334" s="123"/>
    </row>
    <row r="335" spans="1:11">
      <c r="A335" s="123"/>
      <c r="B335" s="123"/>
      <c r="C335" s="131" t="s">
        <v>128</v>
      </c>
      <c r="D335" s="132" t="s">
        <v>782</v>
      </c>
      <c r="F335" s="131" t="s">
        <v>2078</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2097</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2079</v>
      </c>
      <c r="G343" s="206">
        <v>10.210000000000001</v>
      </c>
      <c r="H343" s="206">
        <v>10.17</v>
      </c>
      <c r="I343" s="132">
        <v>10.14</v>
      </c>
      <c r="J343" s="123"/>
      <c r="K343" s="123"/>
    </row>
    <row r="344" spans="1:11">
      <c r="A344" s="123"/>
      <c r="B344" s="123"/>
      <c r="C344" s="131" t="s">
        <v>128</v>
      </c>
      <c r="D344" s="132" t="s">
        <v>797</v>
      </c>
      <c r="F344" s="131" t="s">
        <v>2098</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2099</v>
      </c>
      <c r="F349" s="131" t="s">
        <v>806</v>
      </c>
      <c r="G349" s="206">
        <v>10.210000000000001</v>
      </c>
      <c r="H349" s="206">
        <v>10.17</v>
      </c>
      <c r="I349" s="132">
        <v>10.14</v>
      </c>
      <c r="J349" s="123"/>
      <c r="K349" s="123"/>
    </row>
    <row r="350" spans="1:11">
      <c r="A350" s="123"/>
      <c r="B350" s="123"/>
      <c r="C350" s="131" t="s">
        <v>128</v>
      </c>
      <c r="D350" s="132" t="s">
        <v>807</v>
      </c>
      <c r="F350" s="131" t="s">
        <v>2080</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2100</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2101</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2081</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2102</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2082</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2083</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2103</v>
      </c>
      <c r="G407" s="206">
        <v>10.210000000000001</v>
      </c>
      <c r="H407" s="206">
        <v>10.17</v>
      </c>
      <c r="I407" s="132">
        <v>10.14</v>
      </c>
      <c r="J407" s="123"/>
      <c r="K407" s="123"/>
    </row>
    <row r="408" spans="1:11">
      <c r="A408" s="123"/>
      <c r="B408" s="123"/>
      <c r="C408" s="131" t="s">
        <v>131</v>
      </c>
      <c r="D408" s="132" t="s">
        <v>913</v>
      </c>
      <c r="F408" s="131" t="s">
        <v>2084</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2104</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2085</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3.5"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3.5" thickBot="1">
      <c r="A1749" s="123"/>
      <c r="B1749" s="123"/>
      <c r="C1749" s="134" t="s">
        <v>241</v>
      </c>
      <c r="D1749" s="135" t="s">
        <v>1882</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A86D4B-B4A4-49CE-B09E-6AB96B29B7B7}">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263dbbe5-076b-4606-a03b-9598f5f2f35a"/>
    <ds:schemaRef ds:uri="http://purl.org/dc/dcmitype/"/>
    <ds:schemaRef ds:uri="http://www.w3.org/XML/1998/namespace"/>
  </ds:schemaRefs>
</ds:datastoreItem>
</file>

<file path=customXml/itemProps2.xml><?xml version="1.0" encoding="utf-8"?>
<ds:datastoreItem xmlns:ds="http://schemas.openxmlformats.org/officeDocument/2006/customXml" ds:itemID="{18067BF8-F5DB-4888-A37D-633580807BD2}">
  <ds:schemaRefs>
    <ds:schemaRef ds:uri="http://schemas.microsoft.com/sharepoint/v3/contenttype/forms"/>
  </ds:schemaRefs>
</ds:datastoreItem>
</file>

<file path=customXml/itemProps3.xml><?xml version="1.0" encoding="utf-8"?>
<ds:datastoreItem xmlns:ds="http://schemas.openxmlformats.org/officeDocument/2006/customXml" ds:itemID="{17B53236-6A1C-4DAC-8C1A-BB2236534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鶴井　知伸</dc:creator>
  <cp:lastModifiedBy>鶴井　知伸</cp:lastModifiedBy>
  <cp:lastPrinted>2024-03-04T10:50:06Z</cp:lastPrinted>
  <dcterms:created xsi:type="dcterms:W3CDTF">2015-06-05T18:19:34Z</dcterms:created>
  <dcterms:modified xsi:type="dcterms:W3CDTF">2025-03-10T01:34:47Z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